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36" firstSheet="1" activeTab="1"/>
  </bookViews>
  <sheets>
    <sheet name="Hoja1" sheetId="1" state="hidden" r:id="rId1"/>
    <sheet name="objetivo 1" sheetId="2" r:id="rId2"/>
    <sheet name="objetivo 2" sheetId="3" r:id="rId3"/>
    <sheet name="Hoja2" sheetId="4" r:id="rId4"/>
  </sheets>
  <externalReferences>
    <externalReference r:id="rId7"/>
  </externalReferences>
  <definedNames>
    <definedName name="_xlnm._FilterDatabase" localSheetId="1" hidden="1">'objetivo 1'!$A$22:$R$58</definedName>
    <definedName name="_xlnm._FilterDatabase" localSheetId="2" hidden="1">'objetivo 2'!$A$14:$T$34</definedName>
    <definedName name="_xlfn.AGGREGATE" hidden="1">#NAME?</definedName>
    <definedName name="_xlnm.Print_Area" localSheetId="1">'objetivo 1'!$A$1:$R$55</definedName>
    <definedName name="_xlnm.Print_Area" localSheetId="2">'objetivo 2'!$A$1:$R$35</definedName>
    <definedName name="PLAN1" localSheetId="1">#REF!</definedName>
    <definedName name="PLAN1" localSheetId="2">#REF!</definedName>
    <definedName name="PLAN1">#REF!</definedName>
    <definedName name="PLAN2" localSheetId="1">#REF!</definedName>
    <definedName name="PLAN2" localSheetId="2">#REF!</definedName>
    <definedName name="PLAN2">#REF!</definedName>
    <definedName name="_xlnm.Print_Titles" localSheetId="1">'objetivo 1'!$1:$22</definedName>
    <definedName name="_xlnm.Print_Titles" localSheetId="2">'objetivo 2'!$1:$14</definedName>
  </definedNames>
  <calcPr fullCalcOnLoad="1"/>
</workbook>
</file>

<file path=xl/comments2.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A22"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22"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22" authorId="0">
      <text>
        <r>
          <rPr>
            <sz val="9"/>
            <rFont val="Tahoma"/>
            <family val="2"/>
          </rPr>
          <t xml:space="preserve">Se podrá asignar un valor porcentual a  cada producto, de acuerdo a la importancia, la sumatoria debe ser igual a 100%
</t>
        </r>
      </text>
    </comment>
    <comment ref="D22" authorId="0">
      <text>
        <r>
          <rPr>
            <sz val="9"/>
            <rFont val="Tahoma"/>
            <family val="2"/>
          </rPr>
          <t xml:space="preserve">Son las acciones programadas para el cumplimiento de cada uno de los productos, deben ser delimitadas y sucesivas en el tiempo,  
empezar en verbo en infinitivo 
</t>
        </r>
      </text>
    </comment>
    <comment ref="E22" authorId="0">
      <text>
        <r>
          <rPr>
            <sz val="9"/>
            <rFont val="Tahoma"/>
            <family val="2"/>
          </rPr>
          <t xml:space="preserve">Se podrá asignar un valor porcentual a  cada actividad, de acuerdo a la importancia, la sumatoria debe ser igual a 100%
</t>
        </r>
      </text>
    </comment>
    <comment ref="F22" authorId="0">
      <text>
        <r>
          <rPr>
            <sz val="9"/>
            <rFont val="Tahoma"/>
            <family val="2"/>
          </rPr>
          <t xml:space="preserve">Son los funcionarios responsables que intervienen en el cumplimiento de las actividades para el logro de los objetivos estrategicos 
</t>
        </r>
      </text>
    </comment>
    <comment ref="G22" authorId="0">
      <text>
        <r>
          <rPr>
            <sz val="9"/>
            <rFont val="Tahoma"/>
            <family val="2"/>
          </rPr>
          <t>Defina fecha de inicio enmarcada dentro de la vigencia</t>
        </r>
      </text>
    </comment>
    <comment ref="H22" authorId="0">
      <text>
        <r>
          <rPr>
            <sz val="9"/>
            <rFont val="Tahoma"/>
            <family val="2"/>
          </rPr>
          <t>Defina fecha de terminación enmarcada dentro de la vigencia</t>
        </r>
      </text>
    </comment>
    <comment ref="I22" authorId="0">
      <text>
        <r>
          <rPr>
            <sz val="9"/>
            <rFont val="Tahoma"/>
            <family val="2"/>
          </rPr>
          <t xml:space="preserve">Es la conjugación de mínimo dos variables especificas, verificables objetivamente para determinar los cambios o resultados de una actividad, meta o objetivo
</t>
        </r>
      </text>
    </comment>
    <comment ref="J22" authorId="0">
      <text>
        <r>
          <rPr>
            <sz val="11"/>
            <rFont val="Tahoma"/>
            <family val="2"/>
          </rPr>
          <t xml:space="preserve">Es el resultado de la operacion de la formula del indicador de la </t>
        </r>
        <r>
          <rPr>
            <b/>
            <sz val="11"/>
            <rFont val="Tahoma"/>
            <family val="2"/>
          </rPr>
          <t>Columna I</t>
        </r>
        <r>
          <rPr>
            <sz val="11"/>
            <rFont val="Tahoma"/>
            <family val="2"/>
          </rPr>
          <t xml:space="preserve"> (NOMBRE  INDICADOR O FORMULA)</t>
        </r>
      </text>
    </comment>
    <comment ref="K22"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22"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22" authorId="0">
      <text>
        <r>
          <rPr>
            <sz val="9"/>
            <rFont val="Tahoma"/>
            <family val="2"/>
          </rPr>
          <t>Todos aquellos elementos que se pueden utilizar como medio a efectos de alcanzar un fin determinado para cumplir los objetivos, (humano , financiero, tecnológico, logistico etc)</t>
        </r>
      </text>
    </comment>
    <comment ref="N22" authorId="0">
      <text>
        <r>
          <rPr>
            <sz val="9"/>
            <rFont val="Tahoma"/>
            <family val="2"/>
          </rPr>
          <t xml:space="preserve">Es la clasificación de los rubros del presupuesto
</t>
        </r>
      </text>
    </comment>
    <comment ref="O22" authorId="0">
      <text>
        <r>
          <rPr>
            <sz val="12"/>
            <rFont val="Tahoma"/>
            <family val="2"/>
          </rPr>
          <t>En esta columna se coloca el porcentaje del avance acumulado de lo transcurrido en el año.
Se realiza la operación multiplicando la "</t>
        </r>
        <r>
          <rPr>
            <b/>
            <sz val="12"/>
            <rFont val="Tahoma"/>
            <family val="2"/>
          </rPr>
          <t>Columna J"</t>
        </r>
        <r>
          <rPr>
            <sz val="12"/>
            <rFont val="Tahoma"/>
            <family val="2"/>
          </rPr>
          <t xml:space="preserve">  (RESULTADO DEL INDICADOR) "X la  </t>
        </r>
        <r>
          <rPr>
            <b/>
            <sz val="12"/>
            <rFont val="Tahoma"/>
            <family val="2"/>
          </rPr>
          <t>"Columna E"</t>
        </r>
        <r>
          <rPr>
            <sz val="12"/>
            <rFont val="Tahoma"/>
            <family val="2"/>
          </rPr>
          <t xml:space="preserve"> (EL PESO PORCENTUAL ACTIVIDAD)</t>
        </r>
        <r>
          <rPr>
            <sz val="9"/>
            <rFont val="Tahoma"/>
            <family val="2"/>
          </rPr>
          <t xml:space="preserve">
</t>
        </r>
      </text>
    </comment>
    <comment ref="P22"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22"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22"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List>
</comments>
</file>

<file path=xl/comments3.xml><?xml version="1.0" encoding="utf-8"?>
<comments xmlns="http://schemas.openxmlformats.org/spreadsheetml/2006/main">
  <authors>
    <author>CIELO</author>
    <author>Alvaro Torres</author>
  </authors>
  <commentList>
    <comment ref="A4" authorId="0">
      <text>
        <r>
          <rPr>
            <sz val="9"/>
            <rFont val="Tahoma"/>
            <family val="2"/>
          </rPr>
          <t xml:space="preserve">Son los propositos o logros que la entidad espera alcanzar para el cumplimiento de la mision y visión, deben empezar
 en verbo en infinitivo
</t>
        </r>
      </text>
    </comment>
    <comment ref="R4" authorId="1">
      <text>
        <r>
          <rPr>
            <sz val="9"/>
            <rFont val="Tahoma"/>
            <family val="2"/>
          </rPr>
          <t xml:space="preserve">Sera la sumatoria del porcentaje de la </t>
        </r>
        <r>
          <rPr>
            <b/>
            <sz val="9"/>
            <rFont val="Tahoma"/>
            <family val="2"/>
          </rPr>
          <t>Columna "R</t>
        </r>
        <r>
          <rPr>
            <sz val="9"/>
            <rFont val="Tahoma"/>
            <family val="2"/>
          </rPr>
          <t xml:space="preserve"> " (PONDERACION PRODUCTO)</t>
        </r>
      </text>
    </comment>
    <comment ref="A14" authorId="0">
      <text>
        <r>
          <rPr>
            <sz val="9"/>
            <rFont val="Tahoma"/>
            <family val="2"/>
          </rPr>
          <t xml:space="preserve">Son los propósitos que formula la alta dirección a los cuales  se comprometen los procesos para cumplir los objetivos 
estratégicos, 
 deben comenzar en verbo en infinitivo
 </t>
        </r>
      </text>
    </comment>
    <comment ref="B14" authorId="0">
      <text>
        <r>
          <rPr>
            <sz val="9"/>
            <rFont val="Tahoma"/>
            <family val="2"/>
          </rPr>
          <t xml:space="preserve">Son los entregables concretos de los resultados de la ejecución secuencial de por lo menos dos actividades, los cuales deben ser medibles en término de cantidad, fecha de entrega y contribuir al cumplimiento de las estrategias y objetivos
</t>
        </r>
      </text>
    </comment>
    <comment ref="C14" authorId="0">
      <text>
        <r>
          <rPr>
            <sz val="9"/>
            <rFont val="Tahoma"/>
            <family val="2"/>
          </rPr>
          <t xml:space="preserve">Se podrá asignar un valor porcentual a  cada producto, de acuerdo a la importancia, la sumatoria debe ser igual a 100%
</t>
        </r>
      </text>
    </comment>
    <comment ref="D14" authorId="0">
      <text>
        <r>
          <rPr>
            <sz val="9"/>
            <rFont val="Tahoma"/>
            <family val="2"/>
          </rPr>
          <t xml:space="preserve">Son las acciones programadas para el cumplimiento de cada uno de los productos, deben ser delimitadas y sucesivas en el tiempo,  
empezar en verbo en infinitivo 
</t>
        </r>
      </text>
    </comment>
    <comment ref="E14" authorId="0">
      <text>
        <r>
          <rPr>
            <sz val="9"/>
            <rFont val="Tahoma"/>
            <family val="2"/>
          </rPr>
          <t xml:space="preserve">Se podrá asignar un valor porcentual a  cada actividad, de acuerdo a la importancia, la sumatoria debe ser igual a 100%
</t>
        </r>
      </text>
    </comment>
    <comment ref="F14" authorId="0">
      <text>
        <r>
          <rPr>
            <sz val="9"/>
            <rFont val="Tahoma"/>
            <family val="2"/>
          </rPr>
          <t xml:space="preserve">Son los funcionarios responsables que intervienen en el cumplimiento de las actividades para el logro de los objetivos estrategicos 
</t>
        </r>
      </text>
    </comment>
    <comment ref="G14" authorId="0">
      <text>
        <r>
          <rPr>
            <sz val="9"/>
            <rFont val="Tahoma"/>
            <family val="2"/>
          </rPr>
          <t>Defina fecha de inicio enmarcada dentro de la vigencia</t>
        </r>
      </text>
    </comment>
    <comment ref="H14" authorId="0">
      <text>
        <r>
          <rPr>
            <sz val="9"/>
            <rFont val="Tahoma"/>
            <family val="2"/>
          </rPr>
          <t>Defina fecha de terminación enmarcada dentro de la vigencia</t>
        </r>
      </text>
    </comment>
    <comment ref="I14" authorId="0">
      <text>
        <r>
          <rPr>
            <sz val="9"/>
            <rFont val="Tahoma"/>
            <family val="2"/>
          </rPr>
          <t xml:space="preserve">Es la conjugación de mínimo dos variables especificas, verificables objetivamente para determinar los cambios o resultados de una actividad, meta o objetivo
</t>
        </r>
      </text>
    </comment>
    <comment ref="J14" authorId="0">
      <text>
        <r>
          <rPr>
            <sz val="9"/>
            <rFont val="Tahoma"/>
            <family val="2"/>
          </rPr>
          <t xml:space="preserve">Es el resultado de la operacion de la formula del indicador de la </t>
        </r>
        <r>
          <rPr>
            <b/>
            <sz val="9"/>
            <rFont val="Tahoma"/>
            <family val="2"/>
          </rPr>
          <t>Columna I</t>
        </r>
        <r>
          <rPr>
            <sz val="9"/>
            <rFont val="Tahoma"/>
            <family val="2"/>
          </rPr>
          <t xml:space="preserve"> (NOMBRE  INDICADOR O FORMULA)</t>
        </r>
      </text>
    </comment>
    <comment ref="K14" authorId="0">
      <text>
        <r>
          <rPr>
            <sz val="9"/>
            <rFont val="Tahoma"/>
            <family val="2"/>
          </rPr>
          <t xml:space="preserve">Manera de cuantificar el producto, lo que se espera alcanzar en un periodo de tiempo, a través de la ejecución
y/o cumplimiento de las actividades, que puede ser numerica ( cuando se sabe cuantos  serán) porcentual cuando no se sabe cuantos son)
</t>
        </r>
      </text>
    </comment>
    <comment ref="L14" authorId="0">
      <text>
        <r>
          <rPr>
            <sz val="9"/>
            <rFont val="Tahoma"/>
            <family val="2"/>
          </rPr>
          <t xml:space="preserve"> Es la unidad  de medida mínima indivisible  para lograr la meta,   que puede ser numerica ( cuando se sabe cuantos  serán) porcentual cuando no se sabe cuantos son), es decir en esta columna diligencia ( Unidades o Porcentaje dependiendo el caso
</t>
        </r>
      </text>
    </comment>
    <comment ref="M14" authorId="0">
      <text>
        <r>
          <rPr>
            <sz val="9"/>
            <rFont val="Tahoma"/>
            <family val="2"/>
          </rPr>
          <t>Todos aquellos elementos que se pueden utilizar como medio a efectos de alcanzar un fin determinado para cumplir los objetivos, (humano , financiero, tecnológico, logistico etc)</t>
        </r>
      </text>
    </comment>
    <comment ref="N14" authorId="0">
      <text>
        <r>
          <rPr>
            <sz val="9"/>
            <rFont val="Tahoma"/>
            <family val="2"/>
          </rPr>
          <t xml:space="preserve">Es la clasificación de los rubros del presupuesto
</t>
        </r>
      </text>
    </comment>
    <comment ref="O14" authorId="0">
      <text>
        <r>
          <rPr>
            <sz val="9"/>
            <rFont val="Tahoma"/>
            <family val="2"/>
          </rPr>
          <t>En esta columna se coloca el porcentaje del avance acumulado de lo transcurrido en el año.
Se realiza la operación multiplicando la "</t>
        </r>
        <r>
          <rPr>
            <b/>
            <sz val="9"/>
            <rFont val="Tahoma"/>
            <family val="2"/>
          </rPr>
          <t>Columna J"</t>
        </r>
        <r>
          <rPr>
            <sz val="9"/>
            <rFont val="Tahoma"/>
            <family val="2"/>
          </rPr>
          <t xml:space="preserve">  (RESULTADO DEL INDICADOR) "X la  </t>
        </r>
        <r>
          <rPr>
            <b/>
            <sz val="9"/>
            <rFont val="Tahoma"/>
            <family val="2"/>
          </rPr>
          <t>"Columna E"</t>
        </r>
        <r>
          <rPr>
            <sz val="9"/>
            <rFont val="Tahoma"/>
            <family val="2"/>
          </rPr>
          <t xml:space="preserve"> (EL PESO PORCENTUAL ACTIVIDAD)
</t>
        </r>
      </text>
    </comment>
    <comment ref="P14" authorId="0">
      <text>
        <r>
          <rPr>
            <sz val="9"/>
            <rFont val="Tahoma"/>
            <family val="2"/>
          </rPr>
          <t xml:space="preserve">Coloque las observaciones a que haya lugar cuando realice los respectivos avances del Plan, debe describir lo acumulado en el año  de las actividades con su respectivo porcentaje,  asi como tambien las actividades del trimestre que esta reportando con su respectivo porcentaje. 
</t>
        </r>
      </text>
    </comment>
    <comment ref="Q14" authorId="0">
      <text>
        <r>
          <rPr>
            <sz val="9"/>
            <rFont val="Tahoma"/>
            <family val="2"/>
          </rPr>
          <t>Sera la sumatoria del porcentaje de todas las actividades "</t>
        </r>
        <r>
          <rPr>
            <b/>
            <sz val="9"/>
            <rFont val="Tahoma"/>
            <family val="2"/>
          </rPr>
          <t>Columna O"</t>
        </r>
        <r>
          <rPr>
            <sz val="9"/>
            <rFont val="Tahoma"/>
            <family val="2"/>
          </rPr>
          <t xml:space="preserve"> (% AVANCE ACTIVIDADES)
</t>
        </r>
      </text>
    </comment>
    <comment ref="R14" authorId="0">
      <text>
        <r>
          <rPr>
            <sz val="9"/>
            <rFont val="Tahoma"/>
            <family val="2"/>
          </rPr>
          <t xml:space="preserve">Sera la multiplicacion de la </t>
        </r>
        <r>
          <rPr>
            <b/>
            <sz val="9"/>
            <rFont val="Tahoma"/>
            <family val="2"/>
          </rPr>
          <t>"Columna Q"</t>
        </r>
        <r>
          <rPr>
            <sz val="9"/>
            <rFont val="Tahoma"/>
            <family val="2"/>
          </rPr>
          <t xml:space="preserve"> (PONDERACION ACTIVIDAD)  X  la </t>
        </r>
        <r>
          <rPr>
            <b/>
            <sz val="9"/>
            <rFont val="Tahoma"/>
            <family val="2"/>
          </rPr>
          <t xml:space="preserve">"Columna C " </t>
        </r>
        <r>
          <rPr>
            <sz val="9"/>
            <rFont val="Tahoma"/>
            <family val="2"/>
          </rPr>
          <t xml:space="preserve">(PESO PORCENTUAL PRODUCTO)
 </t>
        </r>
      </text>
    </comment>
  </commentList>
</comments>
</file>

<file path=xl/sharedStrings.xml><?xml version="1.0" encoding="utf-8"?>
<sst xmlns="http://schemas.openxmlformats.org/spreadsheetml/2006/main" count="451" uniqueCount="260">
  <si>
    <t xml:space="preserve">ESTRATEGIAS </t>
  </si>
  <si>
    <t xml:space="preserve">ACTIVIDADES </t>
  </si>
  <si>
    <t>RESPONSABLE</t>
  </si>
  <si>
    <t xml:space="preserve">FECHA 
INICIAL </t>
  </si>
  <si>
    <t xml:space="preserve">NOMBRE INDICADOR 
o 
FORMULA INDICADOR </t>
  </si>
  <si>
    <t xml:space="preserve">META </t>
  </si>
  <si>
    <t xml:space="preserve">RECURSOS </t>
  </si>
  <si>
    <t xml:space="preserve">OBSERVACIÓN </t>
  </si>
  <si>
    <t>DISTRIBUCION PRESUPUESTAL</t>
  </si>
  <si>
    <t>UNIDAD DE MEDIDA</t>
  </si>
  <si>
    <t>PESO PORCENTUAL PRODUCTO</t>
  </si>
  <si>
    <t>PESO PORCENTUAL ACTIVIDAD</t>
  </si>
  <si>
    <t>RESULTADO DEL INDICADOR</t>
  </si>
  <si>
    <t>PONDERACIÓN ACTIVIDAD</t>
  </si>
  <si>
    <t>GRADO DE CUMPLIMIENTO OBJETIVO</t>
  </si>
  <si>
    <t>PONDERACIÓN PRODUCTO</t>
  </si>
  <si>
    <t>%
AVANCE ACTIVIDADES</t>
  </si>
  <si>
    <t>FECHA 
TERMINACIÓN</t>
  </si>
  <si>
    <t>Guía metodológica DNP</t>
  </si>
  <si>
    <t xml:space="preserve">OBJETIVO ESTRATÉGICO  1 </t>
  </si>
  <si>
    <t>Humano,                 tecnológico, financiero y apoyo interinstitucional.</t>
  </si>
  <si>
    <t>1. Funcionamiento: Gastos de Personal.     2. Funcionamiento: Gastos Generales Adquisición de Bienes y Servicios</t>
  </si>
  <si>
    <t>Unidades</t>
  </si>
  <si>
    <t>Porcentaje</t>
  </si>
  <si>
    <t>Humano, Financiero,         técnologico</t>
  </si>
  <si>
    <t>Campañas</t>
  </si>
  <si>
    <t>Humano, Financiero,         técnico</t>
  </si>
  <si>
    <t>Oficina de Protocolo</t>
  </si>
  <si>
    <t>Utilizar los diferentes canales  de comunicación y eventos para fortalecer los lazos entre los cuerpos diplomáticos y la Corporación</t>
  </si>
  <si>
    <t xml:space="preserve">1. Funcionamiento: Gastos de Personal.     2. Inversión </t>
  </si>
  <si>
    <t>Sistema de distribución multilenguaje</t>
  </si>
  <si>
    <t>Monitoreo de medios internos</t>
  </si>
  <si>
    <t>Planear y estructurar la información  con cobertura inclusiva</t>
  </si>
  <si>
    <t>Oficina de Información y Prensa</t>
  </si>
  <si>
    <t>Cuerpos diplomaticos contactados</t>
  </si>
  <si>
    <t>Humano,          técnologico</t>
  </si>
  <si>
    <t>Humano,                 tecnológico</t>
  </si>
  <si>
    <t xml:space="preserve">OBJETIVO ESTRATÉGICO    2:     </t>
  </si>
  <si>
    <t>|</t>
  </si>
  <si>
    <t>Oficina Coordinadora del Control Interno</t>
  </si>
  <si>
    <t>Conciliaciones</t>
  </si>
  <si>
    <t>Humano,
tecnológico</t>
  </si>
  <si>
    <t>Realizar verificación con los extendidos  al sistema SIIF que reportan la información para registro en los estados financieros (Registros Manuales)</t>
  </si>
  <si>
    <t>Publicaciones Redes Sociales</t>
  </si>
  <si>
    <t>Canales virtuales</t>
  </si>
  <si>
    <t>Boletines informativos</t>
  </si>
  <si>
    <t xml:space="preserve"> 2.2. Ampliar el impacto de los productos que elabora la oficina de prensa en los canales disponibles</t>
  </si>
  <si>
    <t>Cobro persuasivo y/o coactivo</t>
  </si>
  <si>
    <t>División Jurídica</t>
  </si>
  <si>
    <t>Tramitar los procesos coactivos</t>
  </si>
  <si>
    <t>Base de datos</t>
  </si>
  <si>
    <t>División de Personal</t>
  </si>
  <si>
    <t>Plan de Bienestar  Social</t>
  </si>
  <si>
    <t>1.3. Optimizar la Gestión Judicial</t>
  </si>
  <si>
    <t>2.1. Fortalecer los canales de comunicación directa con información multilenguaje segmentada en grupos de interés</t>
  </si>
  <si>
    <t xml:space="preserve">División de Servicios
Sección de Suministros </t>
  </si>
  <si>
    <t>Humano, Financiero,         técnologico, 
Físico</t>
  </si>
  <si>
    <t>Desarrollar la etapa precontractual del proceso que permita la adquisición de bienes devolutivos, elementos de consumo y servicios</t>
  </si>
  <si>
    <t xml:space="preserve">División de Servicios
</t>
  </si>
  <si>
    <t>1. Funcionamiento: Gastos de Personal.     
3. Inversión</t>
  </si>
  <si>
    <t xml:space="preserve">Dar continuidad al  Plan de Acción de #CongresoAbierto por la Alianza de Gobierno Abierto y Transparencia  con   el Plan de participación Ciudadana </t>
  </si>
  <si>
    <t>Secretaría General</t>
  </si>
  <si>
    <t xml:space="preserve">
1.2. Adelantar los procesos coactivos conforme a las peticiones que realicen  las diferentes oficinas
</t>
  </si>
  <si>
    <t>Realizar socialización sobre el manual de Contratación vigente</t>
  </si>
  <si>
    <t>No. de actividades realizadas / No. de actividades programadas X 100</t>
  </si>
  <si>
    <t xml:space="preserve">No. de campañas realizadas / No. de campañas programadas X 100 </t>
  </si>
  <si>
    <t xml:space="preserve">No. de boletines realizados y publicados /   No. de boletines  programados   X 100 </t>
  </si>
  <si>
    <t>Bienes y servicios  adquiridos</t>
  </si>
  <si>
    <t>No. de socializaciones realizadas / No. de socializaciones programadas X 100</t>
  </si>
  <si>
    <t xml:space="preserve">Plan Institucional de Capacitación y Formación </t>
  </si>
  <si>
    <t>Humano, Financiero,         tecnológico</t>
  </si>
  <si>
    <t>1. Funcionamiento: Gastos de Personal.                                                      2. Funcionamiento: Gastos Generales Adquisición de Bienes y Servicios</t>
  </si>
  <si>
    <t>1. Funcionamiento: Gastos de Personal.                                                   2. Funcionamiento: Gastos Generales Adquisición de Bienes y Servicios</t>
  </si>
  <si>
    <t>Jefe Oficina de Información y Prensa</t>
  </si>
  <si>
    <t>1. Funcionamiento: Gastos de Personal.                                                         2. Funcionamiento: Gastos Generales Adquisición de Bienes y Servicios</t>
  </si>
  <si>
    <t xml:space="preserve">Publicar de manera oportuna las noticias de la Cámara de Representantes por medio de la Pagina Web Oficial. </t>
  </si>
  <si>
    <t>1. Funcionamiento: Gastos de Personal.                                                                 2. Funcionamiento: Gastos Generales Adquisición de Bienes y Servicios</t>
  </si>
  <si>
    <t>No. de revistas realizadas/ No. De revistas programadas X 100</t>
  </si>
  <si>
    <t xml:space="preserve">Monitorear las apariciones de los Representantes en los diferentes medios comunicativos. </t>
  </si>
  <si>
    <t>Matriz de Participación Ciudadana</t>
  </si>
  <si>
    <t xml:space="preserve"> Matriz de Participación </t>
  </si>
  <si>
    <t>Pac Ejecutado /
 Pac Programado X 100</t>
  </si>
  <si>
    <t>No. Conciliaciones Realizadas / 
No. Conciliaciones Programadas X 100</t>
  </si>
  <si>
    <t xml:space="preserve">Publicar  en tiempo real por medio de redes sociales las actividades legislativas realizadas  por la Corporación. </t>
  </si>
  <si>
    <t>Difundir la actividad legislativa a través la revista institucional Poder Legislativo</t>
  </si>
  <si>
    <t>No. de necesidades con Estudios Previos Elaborados /
 No. de  necesidades proyectadas X 100</t>
  </si>
  <si>
    <t>No. Actuaciones ejecutadas / 
No. Actuaciones programadas X 100</t>
  </si>
  <si>
    <t>No. Actuaciones ejecutadas /
 No. Actuaciones programadas X 100</t>
  </si>
  <si>
    <t>Socializacion Manual de Contratación vigente y Secop II</t>
  </si>
  <si>
    <t>Daniel Enrique Cure Pérez - Jefe División Financiera y Presupuesto</t>
  </si>
  <si>
    <t>No.  encuentros  realizados  / No. Encuentros programados  X 100</t>
  </si>
  <si>
    <t>FORTALECER EL DESARROLLO INSTITUCIONAL DE LA CÁMARA DE REPRESENTANTES.</t>
  </si>
  <si>
    <t xml:space="preserve">No. de publicaciones realizadas / No. de publicaciones programadas X 100 </t>
  </si>
  <si>
    <t>2.3. Promover las apariciones mediáticas de los Representantes en los medios propios, con criterio de equidad</t>
  </si>
  <si>
    <t>No. Socializaciones realizadas /  No. Socializaciones   programadas x100</t>
  </si>
  <si>
    <t>No. Capacitaciones ejecutadas /  No. Capacitaciones programadas x100</t>
  </si>
  <si>
    <t>No. Socializaciones realizadas /No. Socializaciones   programadas x100</t>
  </si>
  <si>
    <t>No. de campañas realizadas / No. de campañas programadas X 100</t>
  </si>
  <si>
    <t xml:space="preserve">Incentivos Educativos </t>
  </si>
  <si>
    <t>Tramitar incentivos  educativos que fortalezcan y motiven el talento humano</t>
  </si>
  <si>
    <t>No. incentivos educativos  tramitados/ No. de incentivos solicitados
 X 100</t>
  </si>
  <si>
    <t>No. Actas del consejo de redacción realizadas /
 No de Actas del consejo de redacción  programadas X 100</t>
  </si>
  <si>
    <t>POTENCIALIZAR UNA CÁMARA VISIBLE Y TRANSPARENTE.</t>
  </si>
  <si>
    <t>Ejecucion mensual del PAC</t>
  </si>
  <si>
    <t xml:space="preserve">No. de programas realizados / No. De programas proyectados X 100 </t>
  </si>
  <si>
    <t>Humano y
tecnológico</t>
  </si>
  <si>
    <t>1. Funcionamiento:
Gastos de Personal
2. Funcionamiento:
Gastos Generales Adquisición de Bienes y Servicios</t>
  </si>
  <si>
    <t>Humano,
tecnológico y
apoyo interinstitucional</t>
  </si>
  <si>
    <t xml:space="preserve">Realizar seguimientos al Plan de Acción </t>
  </si>
  <si>
    <t xml:space="preserve">Realizar seguimientos a Mapas de Riesgos - Lideres de proceso </t>
  </si>
  <si>
    <t>Informes de seguimientos</t>
  </si>
  <si>
    <t>Presentar la ejecución mensual del PAC, de acuerdo a lo programado por los jefes de cada division,</t>
  </si>
  <si>
    <t>Instrumentos de gestión actualizados o creados</t>
  </si>
  <si>
    <t>Realizar encuentros para incentivar el derecho a la participación democrática en temas legislativos desde los territorios, según Resolución 1331 de 2017</t>
  </si>
  <si>
    <t>Encuentros ciudadanos</t>
  </si>
  <si>
    <t>Humano,                 tecnológico, apoyo interinstitucional.</t>
  </si>
  <si>
    <t>Humano,         técnologico</t>
  </si>
  <si>
    <t>Humano, Financiero,         
Técnico</t>
  </si>
  <si>
    <t>1.1. Establecer un modelo de Gestión del talento humano</t>
  </si>
  <si>
    <t xml:space="preserve">Proyectos de Modernización Tecnológica </t>
  </si>
  <si>
    <t>PRODUCTO, ENTREGABLE</t>
  </si>
  <si>
    <t>No. de Proyectos actualizados  o creados /   
No. de Proyectos programados X 100</t>
  </si>
  <si>
    <t>Difundir la actividad legislativa a través del programa Frecuencia legislativa</t>
  </si>
  <si>
    <t xml:space="preserve">No. de publicaciones realizadas     / No. de publicaciones programadas X 100 </t>
  </si>
  <si>
    <t>No.  de informes de monitoreo realizados 
/ No. de informes de monitoreo planificados X100</t>
  </si>
  <si>
    <t>Humano, tecnológico, financiero y apoyo interinstitucional.</t>
  </si>
  <si>
    <t>Humano, tecnológico, apoyo interinstitucional.</t>
  </si>
  <si>
    <t>Realizar campañas de interiorización del Código de Integridad para todos los servidores de la Entidad</t>
  </si>
  <si>
    <t>Humano, tecnológico, financiero</t>
  </si>
  <si>
    <t>Humano, tecnológico, financiero y apoyo interinstitucional</t>
  </si>
  <si>
    <t xml:space="preserve">Proporción de servidores </t>
  </si>
  <si>
    <t>No. de cargos de planta asignados a provisionales / No. De cargos de planta en vacancia ofertados X 100</t>
  </si>
  <si>
    <t>Elaborar y publicar  boletines informativos en la página Web de la Cámara de Representantes relacionados  con los diferentes eventos  que  realiza la Oficina de Protocolo durante la vigencia</t>
  </si>
  <si>
    <t>Humano,          Tecnológico</t>
  </si>
  <si>
    <t>1. Funcionamiento: Gastos de Personal.   
  2. Funcionamiento: Gastos Generales Adquisición de Bienes y Servicios</t>
  </si>
  <si>
    <t>Dar a conocer a través  de las redes sociales, las diferentes actividades realizadas por la Oficina de Protocolo .</t>
  </si>
  <si>
    <t xml:space="preserve">No. de  mensajes  publicados  / No. de mensajes programados  X 100 </t>
  </si>
  <si>
    <t>No.  acercamientos  realizados  / No. Acercamientos proyectados   X 100</t>
  </si>
  <si>
    <t>1. Funcionamiento: Gastos de Personal. 
    2. Funcionamiento: Gastos Generales Adquisición de Bienes y Servicios</t>
  </si>
  <si>
    <t xml:space="preserve">Informes de auditorias </t>
  </si>
  <si>
    <t>Realizar auditorias de acuerdo al Plan Anual de Auditorias Internas (PAAI)</t>
  </si>
  <si>
    <t>(No. de auditorías realizadas / No. de auditorías programadas)  X 100%</t>
  </si>
  <si>
    <t>(No. seguimientos realizados / No. seguimientos programados) X 100%</t>
  </si>
  <si>
    <t>Campañas  de fomento de la cultura del Autocontrol</t>
  </si>
  <si>
    <t>Realizar   fortalecimiento de la cultura del autocontrol al interior de la entidad</t>
  </si>
  <si>
    <t>(No. de Campañas realizadas / No. campañas programadas) X 100%</t>
  </si>
  <si>
    <t xml:space="preserve">Humano,                 tecnológico, financiero </t>
  </si>
  <si>
    <t>Realizar  las acciones de cobro persuasivo</t>
  </si>
  <si>
    <t xml:space="preserve">Alimentar el mecanismo de control y seguimiento de las etapas y términos procesales </t>
  </si>
  <si>
    <t xml:space="preserve">División de Servicios
</t>
  </si>
  <si>
    <t>Oficina de Planeación y Sistemas</t>
  </si>
  <si>
    <t>Oficina de Planeación y Sistemas - Líderes procesos</t>
  </si>
  <si>
    <t xml:space="preserve">Vehículo blindado </t>
  </si>
  <si>
    <t xml:space="preserve">ELABORÓ Y APROBÓ: </t>
  </si>
  <si>
    <t>Plinio Enrique Ordóñez Villamizar – Jefe Oficina de Protocolo</t>
  </si>
  <si>
    <t xml:space="preserve"> </t>
  </si>
  <si>
    <t xml:space="preserve">NOMBRE INDICADOR 
o 
FÓRMULA INDICADOR </t>
  </si>
  <si>
    <t xml:space="preserve">1. Funcionamiento: Gastos de Personal.   
  2. Inversión </t>
  </si>
  <si>
    <t>1. Funcionamiento: Gastos de Personal.  
   2. Funcionamiento: Gastos Generales Adquisición de Bienes y Servicios</t>
  </si>
  <si>
    <t>Enero de 2023</t>
  </si>
  <si>
    <t xml:space="preserve">Jaime Luis Lacouture Peñaloza - Secretario General </t>
  </si>
  <si>
    <t xml:space="preserve">Plan de matenimientos y/o adecuaciones de la planta física </t>
  </si>
  <si>
    <t>Elaborar el plan de matenimientos y/o adecuaciones de la planta física de la Cámara de Representantes</t>
  </si>
  <si>
    <t xml:space="preserve">Plan de matenimientos y/o adecuaciones de la planta física de la Cámara de Representantes </t>
  </si>
  <si>
    <t xml:space="preserve">Desarrollar actividades de mantenimientos, adecuaciones, reparaciónes y/o cambios de acuerdo con el Plan de matenimientos y/o adecuaciones de la planta física </t>
  </si>
  <si>
    <t xml:space="preserve">Coordinar oportunamente la disponibilidad operativa y técnica de vehículos blindados para los Honorables Representantes a la Cámara y Servidores Públicos </t>
  </si>
  <si>
    <t>Servicio Prestado / Servicio Facturado X 100</t>
  </si>
  <si>
    <t xml:space="preserve">Ejecutar el Plan de trabajo anual de seguridad y salud en el trabajo </t>
  </si>
  <si>
    <t>Salón Boyacá modernizado tecnológicamente</t>
  </si>
  <si>
    <t>Gestionar las etapas contempladas en los proyectos  de inversion (adquisición, implementación, capacitación y soporte).</t>
  </si>
  <si>
    <t>Implementar una solución tecnológica moderna en el Salón Boyacá.</t>
  </si>
  <si>
    <t xml:space="preserve">1. Funcionamiento: Gastos de Personal.
2. Inversión </t>
  </si>
  <si>
    <t>Informes del avance de la implementación de la Política de Backup</t>
  </si>
  <si>
    <t>Informes del avance de la implementación de la Política de Control de Acceso</t>
  </si>
  <si>
    <t>Presentar informes trimestrales de la configuración y realización de copias de seguridad (Backups) con su correspondiente registro de bitácora, para cada uno de los Sistemas de Información que se encuentran en producción en la Entidad.</t>
  </si>
  <si>
    <t xml:space="preserve">Presentar informes mensuales de los usuarios registrados dentro del Controlador de Dominio de la red de la Entidad. </t>
  </si>
  <si>
    <t>No. de informes presentados / 
No. de informes programados X 100</t>
  </si>
  <si>
    <t>1. Funcionamiento: Gastos de Personal.</t>
  </si>
  <si>
    <t>Inventario documental de archivos de gestión y archivo central</t>
  </si>
  <si>
    <t>Inventario documental del archivo histórico</t>
  </si>
  <si>
    <t>Aplicar las TRD a los archivos de gestión y las TRD y TVD al archivo central.</t>
  </si>
  <si>
    <t>Recuperar, restaurar, digitalizar, conservar y custodiar el archivo histórico.</t>
  </si>
  <si>
    <t>No. de inventarios presentados / 
No. de inventarios programados X 00</t>
  </si>
  <si>
    <t xml:space="preserve">1. Funcionamiento: Gastos de Personal.   </t>
  </si>
  <si>
    <t>Diego Enrique Ramirez  Sanguino - Jefe División de Personal</t>
  </si>
  <si>
    <t>PLAN DE ACCIÓN 2023 DEL PLAN ESTRATÉGICO - 2023 -2026
CÁMARA DE REPRESENTANTES CONGRESO DE LA REPÚBLICA DE COLOMBIA</t>
  </si>
  <si>
    <t xml:space="preserve">1.4. Modernizar, dotar, restaurar y/o conservar la infraestructura física de la Corporación </t>
  </si>
  <si>
    <t>Socializar el Plan Institucional de Formación y Capacitación PIFC vigencia 2023</t>
  </si>
  <si>
    <t>Ejecutar el  Plan Institucional de Formación y Capacitación -PIFC vigencia 2023</t>
  </si>
  <si>
    <t>Socializar el Plan de Bienestar Social vigencia 2023</t>
  </si>
  <si>
    <t>Ejecutar las actividades  del  Plan de Bienestar Social vigencia 2023</t>
  </si>
  <si>
    <t>plan anual de seguridad y salud en el trabajo</t>
  </si>
  <si>
    <t>No. Actividades realizadas / No. de actividades programadas</t>
  </si>
  <si>
    <t>proporcionar cargos de planta a los servidores en provisionalidad de la entidad</t>
  </si>
  <si>
    <t xml:space="preserve">1.5. Fortalecer el compromiso ambiental corporativo en el marco del desarrollo sostenible </t>
  </si>
  <si>
    <t xml:space="preserve">Realizar activiades como campañas, socializaciones, capacitaciones y/o publicaciones en temas ambientales </t>
  </si>
  <si>
    <t>N° de actividades realizadas/ N° de activiades programadas X 100</t>
  </si>
  <si>
    <t>División de Servicios</t>
  </si>
  <si>
    <t>No. de actividades  realizadas /
 No. de actividades  programadas X 100</t>
  </si>
  <si>
    <t>1.6 Garantizar la oportuna atención a los requerimientos de la gestión legislativa y administrativa</t>
  </si>
  <si>
    <t>Publicar y/o socializar los instrumentos de gestión  de la Entidad, de acuerdo a  lo requerido por los líderes de proceso o establecido por Ley</t>
  </si>
  <si>
    <t xml:space="preserve">No. de Publicaciones y/o socializaciones  realizadas </t>
  </si>
  <si>
    <t>1.9. Implementar el Sistema de Gestión Documental y Administración de Archivos</t>
  </si>
  <si>
    <t xml:space="preserve">1. 10. Adelantar la actualización o creación de  instrumentos de  gestion </t>
  </si>
  <si>
    <t>1.12.  Contribuir a la mejora contínua institucional</t>
  </si>
  <si>
    <t>Capacitaciones en comunicación digital /redes sociales; Lenguaje claro como vehículo de transparencia y participación.</t>
  </si>
  <si>
    <t>Evitar el uso expresiones abstractas con significados confusos, previniendo el continuo legalismo en los escritos producidos por la Cámara de Representantes, sin dejar de lado los tecnicismos por buscar la claridad.</t>
  </si>
  <si>
    <t>No. de capacitaciones realizadas / No. capacitaciones programadas X 100</t>
  </si>
  <si>
    <t>Realización del VI Seminario Internacional de Lenguaje Claro</t>
  </si>
  <si>
    <t>Llevar a la Cámara de Representantes de Colombia a un escenario internacional frente a otros legislativos como promotor de un lenguaje claro cercano, confiable y entendible para la comprensión ciudadana de su misionalidad en el Estado.</t>
  </si>
  <si>
    <t xml:space="preserve"> Evento realizado / Evento programado X 100</t>
  </si>
  <si>
    <t>1.7 Llevar a cabo proyectos de modernización y fomento por la infraestructura tecnológica, la transformación digital, el uso de las tecnologías emergentes y la seguridad de la información</t>
  </si>
  <si>
    <t>1.8 Fortalecer proyectos en pro de los lineamientos de la Política de Gobierno Digital y el Marco de Transformación Digital</t>
  </si>
  <si>
    <t xml:space="preserve">unidades </t>
  </si>
  <si>
    <t xml:space="preserve">No. De solicitudes de mantenimientos atendidas /
No. De solicitudes  requeridas X 100 </t>
  </si>
  <si>
    <t xml:space="preserve">2,4 Acercar la actividad legislativa a todas la regiones de colombia </t>
  </si>
  <si>
    <t>2,5  Visibilizar la labor que realiza la Cámara de Representantes en temas de género, empoderamiento y trabajo de la mujer en el Legislativo</t>
  </si>
  <si>
    <t>programas de tv</t>
  </si>
  <si>
    <t>No.  de programas transmitidos  
/ No. De programas realizados zoom</t>
  </si>
  <si>
    <t>Humano, Financiero,         técnico, tegnologico</t>
  </si>
  <si>
    <t xml:space="preserve">emitir notas periodisticas en en le noticiero </t>
  </si>
  <si>
    <t>No.  de notas realizadas 
/ No. de notas programadas</t>
  </si>
  <si>
    <t xml:space="preserve">unifdades </t>
  </si>
  <si>
    <t>notas noticiero</t>
  </si>
  <si>
    <t xml:space="preserve">
2.6. Mantener Informado al público de los eventos protocolarios realizados por la Oficina de Protocolo</t>
  </si>
  <si>
    <t>2.7. Fortalecer las relaciones internacionales de la Cámara con las delegaciones diplomáticas acreditadas en Colombia</t>
  </si>
  <si>
    <t>2.8. Propiciar la transparencia en los procesos de contrataciòn</t>
  </si>
  <si>
    <t xml:space="preserve"> 2.9. Promover en el proceso legislativo, la transparencia, participación y servicio al ciudadano  </t>
  </si>
  <si>
    <t>2.10. Fomentar la inclusión social a través del uso de un lenguaje claro, que le permita al ciudadano, encontrar, comprender y utilizar la información que produce la Corporación</t>
  </si>
  <si>
    <t xml:space="preserve">    Jorge Edison Castro Salcedo- Jefe División Servicios</t>
  </si>
  <si>
    <t>1.13. Apropiar los recursos asignados por el Ministerio de Hacienda para satisfacer               la necesidad de bienes y servicios de la Entidad.</t>
  </si>
  <si>
    <t>Division Financiera y Presupuesto</t>
  </si>
  <si>
    <t>1. Funcionamiento: Gastos de Personal.                                          2. Funcionamiento: Gastos Generales Adquisición de Bienes y Servicios</t>
  </si>
  <si>
    <t xml:space="preserve">
 Realizar socialización sobre  el Sistema Electrónico de Contratatacion  Pública (SECOP II)</t>
  </si>
  <si>
    <t>PLAN ACCIÓN  2024</t>
  </si>
  <si>
    <t>Lorena Bletrán Rodríguez – Jefe Oficina de Información y Prensa</t>
  </si>
  <si>
    <t xml:space="preserve">  Jorge Edison Castro Salcedo - Jefe  Oficina de Planeación y Sistemas ( E )</t>
  </si>
  <si>
    <t xml:space="preserve">Antonio Eduardo Vélez - Coordinador Oficina de Control Interno </t>
  </si>
  <si>
    <t>Juan Aarón - Jefe División Jurídica</t>
  </si>
  <si>
    <t>Lorena Beltrán Rodríguez – Jefe Oficina de Información y Prensa</t>
  </si>
  <si>
    <t>Jorge Édison Castro Salcedo - Jefe  Oficina de Planeación y Sistemas</t>
  </si>
  <si>
    <t>1.11 Estimular el uso y posicionar los canales de comunicación interna, asegurando que la comunidad se informe de manera oportuna</t>
  </si>
  <si>
    <t>Realizar campañas institucionales aumentando el tráfico de la intranet y la visualización del correo institucional con: Plegables, videos o fondos de pantalla en los computadores de la institución</t>
  </si>
  <si>
    <t>Emisión del noticiero NCR cada semana en canal RCN, canal congreso y canales institucionales del país.</t>
  </si>
  <si>
    <t xml:space="preserve">No. de noticieros emitidos / No. de noticieros programados X 100 </t>
  </si>
  <si>
    <t>Segmentación del noticiero por cada una de sus notas para focalizar la divulgación a los grupos de interés</t>
  </si>
  <si>
    <t xml:space="preserve">No. de notas segmentadas / No. de notas programadas X 100 </t>
  </si>
  <si>
    <t>Transmitir en el canal del congreso  los programas que resaltan la actividad regional.</t>
  </si>
  <si>
    <t>Canal Congreso modernizado y reacondicionado</t>
  </si>
  <si>
    <t xml:space="preserve">Modernizar y reacondicionar los sistemas de comunicación, información y prensa para la producción, postproducción y emisión de contenidos de la Cámara de Representantes </t>
  </si>
  <si>
    <t>Unidad</t>
  </si>
  <si>
    <t>Página web reestructurada</t>
  </si>
  <si>
    <t>Reestructurar la arquitectura de la página web</t>
  </si>
  <si>
    <t>Implementación del Sistema Integrado de Conservación y preservación Digital</t>
  </si>
  <si>
    <t>conservar, preservar, custodiar, migrar, proteger</t>
  </si>
  <si>
    <t>No. De planes implementados / No. De planes programados X 100
Implemetar un Plan de Conservación Documental</t>
  </si>
  <si>
    <t>No. De planes implementados / No. De planes programados X 100
Implemetar un Plan de Preservación DIgital</t>
  </si>
  <si>
    <t>Apoyar en la actualización o creación  de instrumentos de gestión  (políticas, planes  programas, proyectos, manuales, procedimientos, procesos, códigos,  formatos, guías, catálogos,  instructivos  etc), de acuerdo a  lo requerido  por los lideres de proceso o a través de actas de acompañamiento</t>
  </si>
  <si>
    <t>No. de instrumentos o herramientas actualizados  y/o creados(#actas) / No. de instrumentos requeridos y/o #actas X 100</t>
  </si>
  <si>
    <t>PLAN DE ACCIÓN 2024 DEL PLAN ESTRATÉGICO - 2023-2026
CÁMARA DE REPRESENTANTES CONGRESO DE LA REPÚBLICA DE COLOMBIA</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</si>
</sst>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00%"/>
    <numFmt numFmtId="192" formatCode="0.0%"/>
    <numFmt numFmtId="193" formatCode="0.000"/>
    <numFmt numFmtId="194" formatCode="0.0000"/>
    <numFmt numFmtId="195" formatCode="0.000000"/>
    <numFmt numFmtId="196" formatCode="0.00000"/>
    <numFmt numFmtId="197" formatCode="0.00000000"/>
    <numFmt numFmtId="198" formatCode="0.000000000"/>
    <numFmt numFmtId="199" formatCode="0.0000000"/>
    <numFmt numFmtId="200" formatCode="[$-240A]dddd\,\ dd&quot; de &quot;mmmm&quot; de &quot;yyyy"/>
    <numFmt numFmtId="201" formatCode="[$-240A]hh:mm:ss\ AM/PM"/>
    <numFmt numFmtId="202" formatCode="_(* #,##0.000_);_(* \(#,##0.000\);_(* &quot;-&quot;??_);_(@_)"/>
    <numFmt numFmtId="203" formatCode="_(* #,##0.0_);_(* \(#,##0.0\);_(* &quot;-&quot;??_);_(@_)"/>
    <numFmt numFmtId="204" formatCode="_(* #,##0_);_(* \(#,##0\);_(* &quot;-&quot;??_);_(@_)"/>
    <numFmt numFmtId="205" formatCode="#,##0;[Red]#,##0"/>
    <numFmt numFmtId="206" formatCode="_(* #,##0.0_);_(* \(#,##0.0\);_(* &quot;-&quot;_);_(@_)"/>
    <numFmt numFmtId="207" formatCode="0.0000%"/>
    <numFmt numFmtId="208" formatCode="0.00000%"/>
    <numFmt numFmtId="209" formatCode="0.000000%"/>
    <numFmt numFmtId="210" formatCode="0.0000000%"/>
    <numFmt numFmtId="211" formatCode="0.00000000%"/>
    <numFmt numFmtId="212" formatCode="0.000000000%"/>
    <numFmt numFmtId="213" formatCode="_(* #,##0.00_);_(* \(#,##0.00\);_(* &quot;-&quot;_);_(@_)"/>
    <numFmt numFmtId="214" formatCode="_(* #,##0.000_);_(* \(#,##0.000\);_(* &quot;-&quot;_);_(@_)"/>
    <numFmt numFmtId="215" formatCode="_(* #,##0.0000_);_(* \(#,##0.0000\);_(* &quot;-&quot;_);_(@_)"/>
    <numFmt numFmtId="216" formatCode="_(* #,##0.00000_);_(* \(#,##0.00000\);_(* &quot;-&quot;_);_(@_)"/>
    <numFmt numFmtId="217" formatCode="[$-240A]dddd\,\ d\ &quot;de&quot;\ mmmm\ &quot;de&quot;\ yyyy"/>
    <numFmt numFmtId="218" formatCode="[$-240A]h:mm:ss\ AM/PM"/>
    <numFmt numFmtId="219" formatCode="0.0000000000"/>
    <numFmt numFmtId="220" formatCode="&quot;$&quot;\ #,##0.00"/>
    <numFmt numFmtId="221" formatCode="&quot;$&quot;\ #,##0.0"/>
    <numFmt numFmtId="222" formatCode="&quot;$&quot;\ #,##0"/>
  </numFmts>
  <fonts count="73">
    <font>
      <sz val="11"/>
      <color theme="1"/>
      <name val="Calibri"/>
      <family val="2"/>
    </font>
    <font>
      <sz val="11"/>
      <color indexed="8"/>
      <name val="Calibri"/>
      <family val="2"/>
    </font>
    <font>
      <sz val="10"/>
      <name val="Arial"/>
      <family val="2"/>
    </font>
    <font>
      <sz val="9"/>
      <name val="Tahoma"/>
      <family val="2"/>
    </font>
    <font>
      <b/>
      <sz val="9"/>
      <name val="Tahoma"/>
      <family val="2"/>
    </font>
    <font>
      <sz val="10"/>
      <name val="Arial Narrow"/>
      <family val="2"/>
    </font>
    <font>
      <b/>
      <sz val="12"/>
      <name val="Arial"/>
      <family val="2"/>
    </font>
    <font>
      <sz val="12"/>
      <name val="Arial"/>
      <family val="2"/>
    </font>
    <font>
      <b/>
      <sz val="12"/>
      <name val="Arial Narrow"/>
      <family val="2"/>
    </font>
    <font>
      <sz val="12"/>
      <name val="Arial Narrow"/>
      <family val="2"/>
    </font>
    <font>
      <b/>
      <sz val="12"/>
      <name val="Calibri"/>
      <family val="2"/>
    </font>
    <font>
      <sz val="8"/>
      <name val="Calibri"/>
      <family val="2"/>
    </font>
    <font>
      <sz val="11"/>
      <name val="Tahoma"/>
      <family val="2"/>
    </font>
    <font>
      <b/>
      <sz val="11"/>
      <name val="Tahoma"/>
      <family val="2"/>
    </font>
    <font>
      <sz val="12"/>
      <name val="Tahoma"/>
      <family val="2"/>
    </font>
    <font>
      <b/>
      <sz val="12"/>
      <name val="Tahoma"/>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name val="Calibri"/>
      <family val="2"/>
    </font>
    <font>
      <b/>
      <sz val="12"/>
      <color indexed="8"/>
      <name val="Calibri"/>
      <family val="2"/>
    </font>
    <font>
      <b/>
      <sz val="12"/>
      <color indexed="10"/>
      <name val="Arial Narrow"/>
      <family val="2"/>
    </font>
    <font>
      <b/>
      <sz val="12"/>
      <color indexed="10"/>
      <name val="Calibri"/>
      <family val="2"/>
    </font>
    <font>
      <sz val="12"/>
      <color indexed="10"/>
      <name val="Calibri"/>
      <family val="2"/>
    </font>
    <font>
      <sz val="12"/>
      <color indexed="8"/>
      <name val="Calibri"/>
      <family val="2"/>
    </font>
    <font>
      <sz val="11"/>
      <name val="Calibri"/>
      <family val="2"/>
    </font>
    <font>
      <sz val="10"/>
      <color indexed="8"/>
      <name val="Calibri"/>
      <family val="2"/>
    </font>
    <font>
      <b/>
      <sz val="14"/>
      <name val="Calibri"/>
      <family val="2"/>
    </font>
    <font>
      <sz val="14"/>
      <name val="Calibri"/>
      <family val="2"/>
    </font>
    <font>
      <b/>
      <u val="single"/>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2"/>
      <color rgb="FFFF0000"/>
      <name val="Arial Narrow"/>
      <family val="2"/>
    </font>
    <font>
      <b/>
      <sz val="12"/>
      <color rgb="FFFF0000"/>
      <name val="Calibri"/>
      <family val="2"/>
    </font>
    <font>
      <sz val="12"/>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thin"/>
      <right style="medium"/>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color indexed="63"/>
      </right>
      <top>
        <color indexed="63"/>
      </top>
      <bottom>
        <color indexed="63"/>
      </bottom>
    </border>
    <border>
      <left>
        <color indexed="63"/>
      </left>
      <right style="thin"/>
      <top>
        <color indexed="63"/>
      </top>
      <bottom/>
    </border>
    <border>
      <left style="thin"/>
      <right>
        <color indexed="63"/>
      </right>
      <top>
        <color indexed="63"/>
      </top>
      <bottom style="thin"/>
    </border>
    <border>
      <left>
        <color indexed="63"/>
      </left>
      <right style="thin"/>
      <top>
        <color indexed="63"/>
      </top>
      <bottom style="thin"/>
    </border>
    <border>
      <left style="thin"/>
      <right style="thin"/>
      <top>
        <color indexed="63"/>
      </top>
      <bottom/>
    </border>
    <border>
      <left style="thin">
        <color rgb="FF000000"/>
      </left>
      <right style="thin">
        <color rgb="FF000000"/>
      </right>
      <top style="thin"/>
      <bottom/>
    </border>
    <border>
      <left style="thin"/>
      <right style="thin"/>
      <top/>
      <bottom style="thin"/>
    </border>
    <border>
      <left style="thin">
        <color rgb="FF000000"/>
      </left>
      <right/>
      <top style="thin"/>
      <bottom/>
    </border>
    <border>
      <left style="thin">
        <color rgb="FF000000"/>
      </left>
      <right style="thin">
        <color rgb="FF000000"/>
      </right>
      <top style="thin">
        <color rgb="FF000000"/>
      </top>
      <bottom/>
    </border>
    <border>
      <left style="thin">
        <color rgb="FF000000"/>
      </left>
      <right/>
      <top style="thin">
        <color rgb="FF000000"/>
      </top>
      <bottom/>
    </border>
    <border>
      <left>
        <color indexed="63"/>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border>
    <border>
      <left>
        <color indexed="63"/>
      </left>
      <right style="thin">
        <color rgb="FF000000"/>
      </right>
      <top/>
      <bottom style="thin">
        <color rgb="FF000000"/>
      </bottom>
    </border>
    <border>
      <left style="thin">
        <color rgb="FF000000"/>
      </left>
      <right/>
      <top/>
      <bottom/>
    </border>
    <border>
      <left>
        <color indexed="63"/>
      </left>
      <right>
        <color indexed="63"/>
      </right>
      <top/>
      <bottom style="thin">
        <color rgb="FF000000"/>
      </bottom>
    </border>
    <border>
      <left style="thin">
        <color rgb="FF000000"/>
      </left>
      <right style="thin"/>
      <top style="thin">
        <color rgb="FF000000"/>
      </top>
      <bottom style="thin"/>
    </border>
    <border>
      <left>
        <color indexed="63"/>
      </left>
      <right style="thin">
        <color rgb="FF000000"/>
      </right>
      <top style="thin">
        <color rgb="FF000000"/>
      </top>
      <bottom style="thin"/>
    </border>
    <border>
      <left style="thin">
        <color rgb="FF000000"/>
      </left>
      <right style="thin">
        <color rgb="FF000000"/>
      </right>
      <top style="thin">
        <color rgb="FF000000"/>
      </top>
      <bottom style="thin"/>
    </border>
    <border>
      <left style="thin">
        <color rgb="FF000000"/>
      </left>
      <right/>
      <top style="thin">
        <color rgb="FF000000"/>
      </top>
      <bottom style="thin"/>
    </border>
    <border>
      <left style="thin">
        <color rgb="FF000000"/>
      </left>
      <right style="thin">
        <color rgb="FF000000"/>
      </right>
      <top>
        <color indexed="63"/>
      </top>
      <bottom style="thin"/>
    </border>
    <border>
      <left style="thin">
        <color rgb="FF000000"/>
      </left>
      <right>
        <color indexed="63"/>
      </right>
      <top>
        <color indexed="63"/>
      </top>
      <bottom style="thin"/>
    </border>
    <border>
      <left/>
      <right style="thin"/>
      <top style="thin"/>
      <bottom style="thin"/>
    </border>
    <border>
      <left style="thin"/>
      <right style="thin"/>
      <top style="thin">
        <color rgb="FF000000"/>
      </top>
      <bottom/>
    </border>
    <border>
      <left style="thin"/>
      <right style="thin"/>
      <top style="medium">
        <color rgb="FF000000"/>
      </top>
      <bottom/>
    </border>
    <border>
      <left style="thin"/>
      <right style="thin"/>
      <top/>
      <bottom style="thin">
        <color rgb="FF000000"/>
      </bottom>
    </border>
    <border>
      <left style="thin"/>
      <right>
        <color indexed="63"/>
      </right>
      <top style="thin"/>
      <bottom>
        <color indexed="63"/>
      </bottom>
    </border>
    <border>
      <left style="thin"/>
      <right style="medium"/>
      <top style="thin"/>
      <bottom/>
    </border>
    <border>
      <left style="thin"/>
      <right style="medium"/>
      <top/>
      <bottom style="thin"/>
    </border>
    <border>
      <left style="thin"/>
      <right style="medium"/>
      <top style="thin">
        <color rgb="FF000000"/>
      </top>
      <bottom/>
    </border>
    <border>
      <left style="thin"/>
      <right>
        <color indexed="63"/>
      </right>
      <top style="thin"/>
      <bottom style="thin"/>
    </border>
    <border>
      <left style="thin">
        <color rgb="FF000000"/>
      </left>
      <right style="thin"/>
      <top style="thin"/>
      <bottom>
        <color indexed="63"/>
      </bottom>
    </border>
    <border>
      <left style="thin">
        <color rgb="FF000000"/>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327">
    <xf numFmtId="0" fontId="0" fillId="0" borderId="0" xfId="0" applyFont="1" applyAlignment="1">
      <alignment/>
    </xf>
    <xf numFmtId="0" fontId="35" fillId="0" borderId="0" xfId="0" applyFont="1" applyAlignment="1">
      <alignment/>
    </xf>
    <xf numFmtId="0" fontId="35" fillId="0" borderId="0" xfId="0" applyFont="1" applyFill="1" applyAlignment="1">
      <alignment/>
    </xf>
    <xf numFmtId="0" fontId="36" fillId="0" borderId="0" xfId="0" applyFont="1" applyFill="1" applyBorder="1" applyAlignment="1" applyProtection="1">
      <alignment vertical="center"/>
      <protection locked="0"/>
    </xf>
    <xf numFmtId="14" fontId="36" fillId="0" borderId="0" xfId="0" applyNumberFormat="1"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Border="1" applyAlignment="1" applyProtection="1">
      <alignment horizontal="left" vertical="center"/>
      <protection locked="0"/>
    </xf>
    <xf numFmtId="0" fontId="36"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protection locked="0"/>
    </xf>
    <xf numFmtId="0" fontId="36" fillId="0" borderId="10" xfId="0" applyFont="1" applyFill="1" applyBorder="1" applyAlignment="1" applyProtection="1">
      <alignment horizontal="center" vertical="center"/>
      <protection locked="0"/>
    </xf>
    <xf numFmtId="0" fontId="36" fillId="0" borderId="11" xfId="0" applyFont="1" applyFill="1" applyBorder="1" applyAlignment="1" applyProtection="1">
      <alignment horizontal="center" vertical="center" wrapText="1"/>
      <protection locked="0"/>
    </xf>
    <xf numFmtId="0" fontId="35" fillId="0" borderId="0" xfId="0" applyFont="1" applyFill="1" applyBorder="1" applyAlignment="1" applyProtection="1">
      <alignment/>
      <protection locked="0"/>
    </xf>
    <xf numFmtId="0" fontId="36" fillId="0" borderId="12" xfId="0" applyFont="1" applyFill="1" applyBorder="1" applyAlignment="1">
      <alignment vertical="center" wrapText="1"/>
    </xf>
    <xf numFmtId="0" fontId="36" fillId="0" borderId="13" xfId="0" applyFont="1" applyFill="1" applyBorder="1" applyAlignment="1">
      <alignment vertical="center" wrapText="1"/>
    </xf>
    <xf numFmtId="0" fontId="36" fillId="0" borderId="13" xfId="0" applyFont="1" applyFill="1" applyBorder="1" applyAlignment="1">
      <alignment vertical="center"/>
    </xf>
    <xf numFmtId="14" fontId="36" fillId="0" borderId="13" xfId="0" applyNumberFormat="1" applyFont="1" applyFill="1" applyBorder="1" applyAlignment="1">
      <alignment vertical="center" wrapText="1"/>
    </xf>
    <xf numFmtId="0" fontId="35" fillId="0" borderId="13" xfId="0" applyFont="1" applyFill="1" applyBorder="1" applyAlignment="1">
      <alignment vertical="center" wrapText="1"/>
    </xf>
    <xf numFmtId="0" fontId="35" fillId="0" borderId="14" xfId="0" applyFont="1" applyFill="1" applyBorder="1" applyAlignment="1">
      <alignment vertical="center" wrapText="1"/>
    </xf>
    <xf numFmtId="0" fontId="35" fillId="0" borderId="11" xfId="0" applyFont="1" applyFill="1" applyBorder="1" applyAlignment="1">
      <alignment vertical="center"/>
    </xf>
    <xf numFmtId="0" fontId="35" fillId="0" borderId="0" xfId="0" applyFont="1" applyFill="1" applyBorder="1" applyAlignment="1">
      <alignment vertical="center"/>
    </xf>
    <xf numFmtId="0" fontId="36"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14" fontId="10"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9" fontId="10" fillId="0" borderId="15"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0" fontId="10" fillId="0" borderId="11" xfId="0" applyFont="1" applyFill="1" applyBorder="1" applyAlignment="1" applyProtection="1">
      <alignment vertical="center" wrapText="1"/>
      <protection locked="0"/>
    </xf>
    <xf numFmtId="0" fontId="35" fillId="0" borderId="10" xfId="0" applyFont="1" applyBorder="1" applyAlignment="1">
      <alignment/>
    </xf>
    <xf numFmtId="0" fontId="10" fillId="0" borderId="11" xfId="0" applyFont="1" applyFill="1" applyBorder="1" applyAlignment="1">
      <alignment vertical="center" wrapText="1"/>
    </xf>
    <xf numFmtId="0" fontId="10" fillId="0" borderId="0" xfId="0" applyFont="1" applyFill="1" applyBorder="1" applyAlignment="1">
      <alignment vertical="center" wrapText="1"/>
    </xf>
    <xf numFmtId="0" fontId="35" fillId="0" borderId="0" xfId="0" applyFont="1" applyBorder="1" applyAlignment="1">
      <alignment/>
    </xf>
    <xf numFmtId="0" fontId="35" fillId="0" borderId="0" xfId="0" applyFont="1" applyFill="1" applyBorder="1" applyAlignment="1">
      <alignment/>
    </xf>
    <xf numFmtId="0" fontId="66" fillId="0" borderId="0" xfId="0" applyFont="1" applyAlignment="1">
      <alignment/>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66" fillId="0" borderId="0" xfId="0" applyFont="1" applyAlignment="1">
      <alignment horizontal="left"/>
    </xf>
    <xf numFmtId="0" fontId="16" fillId="0" borderId="0" xfId="0" applyFont="1" applyFill="1" applyAlignment="1">
      <alignment/>
    </xf>
    <xf numFmtId="9" fontId="35" fillId="0" borderId="0" xfId="0" applyNumberFormat="1" applyFont="1" applyFill="1" applyAlignment="1">
      <alignment horizontal="center"/>
    </xf>
    <xf numFmtId="0" fontId="10" fillId="0" borderId="0" xfId="0" applyFont="1" applyFill="1" applyBorder="1" applyAlignment="1" applyProtection="1">
      <alignment horizontal="left" vertical="center"/>
      <protection locked="0"/>
    </xf>
    <xf numFmtId="0" fontId="35" fillId="33" borderId="0" xfId="0" applyFont="1" applyFill="1" applyAlignment="1">
      <alignment/>
    </xf>
    <xf numFmtId="10" fontId="0" fillId="0" borderId="0" xfId="0" applyNumberFormat="1" applyAlignment="1">
      <alignment/>
    </xf>
    <xf numFmtId="191" fontId="6" fillId="33" borderId="13" xfId="0" applyNumberFormat="1" applyFont="1" applyFill="1" applyBorder="1" applyAlignment="1">
      <alignment vertical="center" wrapText="1"/>
    </xf>
    <xf numFmtId="0" fontId="6" fillId="33" borderId="13" xfId="0" applyFont="1" applyFill="1" applyBorder="1" applyAlignment="1">
      <alignment vertical="center"/>
    </xf>
    <xf numFmtId="0" fontId="6" fillId="33" borderId="13" xfId="0" applyFont="1" applyFill="1" applyBorder="1" applyAlignment="1">
      <alignment vertical="center" wrapText="1"/>
    </xf>
    <xf numFmtId="14" fontId="6" fillId="33" borderId="13" xfId="0" applyNumberFormat="1" applyFont="1" applyFill="1" applyBorder="1" applyAlignment="1">
      <alignment vertical="center" wrapText="1"/>
    </xf>
    <xf numFmtId="0" fontId="7" fillId="33" borderId="13" xfId="0" applyFont="1" applyFill="1" applyBorder="1" applyAlignment="1">
      <alignment vertical="center" wrapText="1"/>
    </xf>
    <xf numFmtId="0" fontId="35" fillId="33" borderId="0" xfId="0" applyNumberFormat="1" applyFont="1" applyFill="1" applyAlignment="1">
      <alignment/>
    </xf>
    <xf numFmtId="0" fontId="7" fillId="33" borderId="13" xfId="0" applyFont="1" applyFill="1" applyBorder="1" applyAlignment="1">
      <alignment horizontal="left" vertical="top" wrapText="1"/>
    </xf>
    <xf numFmtId="0" fontId="7" fillId="33" borderId="14" xfId="0" applyFont="1" applyFill="1" applyBorder="1" applyAlignment="1">
      <alignment vertical="center" wrapText="1"/>
    </xf>
    <xf numFmtId="191" fontId="10" fillId="33" borderId="0" xfId="0" applyNumberFormat="1" applyFont="1" applyFill="1" applyBorder="1" applyAlignment="1">
      <alignment vertical="center" wrapText="1"/>
    </xf>
    <xf numFmtId="191" fontId="9" fillId="33" borderId="0" xfId="0" applyNumberFormat="1" applyFont="1" applyFill="1" applyBorder="1" applyAlignment="1">
      <alignment vertical="center"/>
    </xf>
    <xf numFmtId="191" fontId="10" fillId="33" borderId="0" xfId="0" applyNumberFormat="1" applyFont="1" applyFill="1" applyBorder="1" applyAlignment="1" applyProtection="1">
      <alignment vertical="center" wrapText="1"/>
      <protection locked="0"/>
    </xf>
    <xf numFmtId="0" fontId="10" fillId="33" borderId="0" xfId="0" applyFont="1" applyFill="1" applyAlignment="1">
      <alignment vertical="center"/>
    </xf>
    <xf numFmtId="0" fontId="10" fillId="33" borderId="0" xfId="0" applyFont="1" applyFill="1" applyBorder="1" applyAlignment="1" applyProtection="1">
      <alignment vertical="center"/>
      <protection locked="0"/>
    </xf>
    <xf numFmtId="14" fontId="10" fillId="33" borderId="0" xfId="0" applyNumberFormat="1" applyFont="1" applyFill="1" applyBorder="1" applyAlignment="1" applyProtection="1">
      <alignment vertical="center"/>
      <protection locked="0"/>
    </xf>
    <xf numFmtId="0" fontId="16" fillId="33" borderId="0" xfId="0" applyFont="1" applyFill="1" applyBorder="1" applyAlignment="1" applyProtection="1">
      <alignment vertical="center"/>
      <protection locked="0"/>
    </xf>
    <xf numFmtId="0" fontId="16" fillId="33" borderId="0" xfId="0" applyNumberFormat="1" applyFont="1" applyFill="1" applyBorder="1" applyAlignment="1" applyProtection="1">
      <alignment vertical="center"/>
      <protection locked="0"/>
    </xf>
    <xf numFmtId="9" fontId="10" fillId="33" borderId="15" xfId="0" applyNumberFormat="1" applyFont="1" applyFill="1" applyBorder="1" applyAlignment="1" applyProtection="1">
      <alignment horizontal="center" vertical="center"/>
      <protection locked="0"/>
    </xf>
    <xf numFmtId="191" fontId="10" fillId="33" borderId="16" xfId="0" applyNumberFormat="1" applyFont="1" applyFill="1" applyBorder="1" applyAlignment="1" applyProtection="1">
      <alignment vertical="center"/>
      <protection locked="0"/>
    </xf>
    <xf numFmtId="0" fontId="10" fillId="33" borderId="16" xfId="0" applyFont="1" applyFill="1" applyBorder="1" applyAlignment="1" applyProtection="1">
      <alignment vertical="center"/>
      <protection locked="0"/>
    </xf>
    <xf numFmtId="0" fontId="16" fillId="33" borderId="16" xfId="0" applyFont="1" applyFill="1" applyBorder="1" applyAlignment="1" applyProtection="1">
      <alignment vertical="center"/>
      <protection locked="0"/>
    </xf>
    <xf numFmtId="0" fontId="16" fillId="33" borderId="16" xfId="0" applyNumberFormat="1" applyFont="1" applyFill="1" applyBorder="1" applyAlignment="1" applyProtection="1">
      <alignment vertical="center"/>
      <protection locked="0"/>
    </xf>
    <xf numFmtId="0" fontId="10" fillId="33" borderId="0" xfId="0" applyFont="1" applyFill="1" applyBorder="1" applyAlignment="1" applyProtection="1">
      <alignment horizontal="center" vertical="center" wrapText="1"/>
      <protection locked="0"/>
    </xf>
    <xf numFmtId="0" fontId="10" fillId="33" borderId="0"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left" vertical="top"/>
      <protection locked="0"/>
    </xf>
    <xf numFmtId="0" fontId="10" fillId="33" borderId="16" xfId="0" applyFont="1" applyFill="1" applyBorder="1" applyAlignment="1" applyProtection="1">
      <alignment horizontal="left" vertical="center"/>
      <protection locked="0"/>
    </xf>
    <xf numFmtId="0" fontId="10" fillId="33" borderId="16" xfId="0" applyFont="1" applyFill="1" applyBorder="1" applyAlignment="1" applyProtection="1">
      <alignment horizontal="center" vertical="center" wrapText="1"/>
      <protection locked="0"/>
    </xf>
    <xf numFmtId="191" fontId="10" fillId="33" borderId="0" xfId="0" applyNumberFormat="1" applyFont="1" applyFill="1" applyBorder="1" applyAlignment="1" applyProtection="1">
      <alignment horizontal="left" vertical="center"/>
      <protection locked="0"/>
    </xf>
    <xf numFmtId="0" fontId="10" fillId="33" borderId="0" xfId="0" applyNumberFormat="1" applyFont="1" applyFill="1" applyBorder="1" applyAlignment="1" applyProtection="1">
      <alignment horizontal="center" vertical="center"/>
      <protection locked="0"/>
    </xf>
    <xf numFmtId="0" fontId="6" fillId="33" borderId="0" xfId="0" applyNumberFormat="1" applyFont="1" applyFill="1" applyBorder="1" applyAlignment="1" applyProtection="1">
      <alignment horizontal="center" vertical="center" wrapText="1"/>
      <protection locked="0"/>
    </xf>
    <xf numFmtId="0" fontId="10" fillId="33" borderId="16" xfId="0" applyFont="1" applyFill="1" applyBorder="1" applyAlignment="1" applyProtection="1">
      <alignment horizontal="left" vertical="center" wrapText="1"/>
      <protection locked="0"/>
    </xf>
    <xf numFmtId="0" fontId="10" fillId="33" borderId="16" xfId="0" applyFont="1" applyFill="1" applyBorder="1" applyAlignment="1" applyProtection="1">
      <alignment horizontal="center" vertical="center"/>
      <protection locked="0"/>
    </xf>
    <xf numFmtId="0" fontId="10" fillId="33" borderId="16" xfId="0" applyNumberFormat="1" applyFont="1" applyFill="1" applyBorder="1" applyAlignment="1" applyProtection="1">
      <alignment horizontal="center" vertical="center"/>
      <protection locked="0"/>
    </xf>
    <xf numFmtId="191" fontId="10" fillId="33" borderId="0" xfId="0" applyNumberFormat="1" applyFont="1" applyFill="1" applyAlignment="1">
      <alignment horizontal="left"/>
    </xf>
    <xf numFmtId="0" fontId="10" fillId="33" borderId="0" xfId="0" applyFont="1" applyFill="1" applyAlignment="1">
      <alignment/>
    </xf>
    <xf numFmtId="0" fontId="7" fillId="33" borderId="13" xfId="0" applyNumberFormat="1" applyFont="1" applyFill="1" applyBorder="1" applyAlignment="1">
      <alignment vertical="center" wrapText="1"/>
    </xf>
    <xf numFmtId="191" fontId="10" fillId="33" borderId="0" xfId="0" applyNumberFormat="1" applyFont="1" applyFill="1" applyBorder="1" applyAlignment="1" applyProtection="1">
      <alignment vertical="center"/>
      <protection locked="0"/>
    </xf>
    <xf numFmtId="191" fontId="6" fillId="33" borderId="0" xfId="0" applyNumberFormat="1"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protection locked="0"/>
    </xf>
    <xf numFmtId="0" fontId="7" fillId="33" borderId="0" xfId="0" applyFont="1" applyFill="1" applyBorder="1" applyAlignment="1" applyProtection="1">
      <alignment vertical="center"/>
      <protection locked="0"/>
    </xf>
    <xf numFmtId="0" fontId="6"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top"/>
      <protection locked="0"/>
    </xf>
    <xf numFmtId="0" fontId="6" fillId="33" borderId="10" xfId="0" applyFont="1" applyFill="1" applyBorder="1" applyAlignment="1" applyProtection="1">
      <alignment horizontal="center" vertical="center"/>
      <protection locked="0"/>
    </xf>
    <xf numFmtId="0" fontId="5" fillId="33" borderId="0" xfId="0" applyFont="1" applyFill="1" applyAlignment="1">
      <alignment/>
    </xf>
    <xf numFmtId="0" fontId="35" fillId="33" borderId="0" xfId="0" applyFont="1" applyFill="1" applyAlignment="1">
      <alignment horizontal="left" vertical="top"/>
    </xf>
    <xf numFmtId="222" fontId="0" fillId="0" borderId="0" xfId="0" applyNumberFormat="1" applyAlignment="1">
      <alignment/>
    </xf>
    <xf numFmtId="0" fontId="10" fillId="33" borderId="0" xfId="0" applyFont="1" applyFill="1" applyBorder="1" applyAlignment="1" applyProtection="1">
      <alignment horizontal="left" vertical="center"/>
      <protection locked="0"/>
    </xf>
    <xf numFmtId="0" fontId="10" fillId="33" borderId="0"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0" xfId="0" applyFont="1" applyFill="1" applyBorder="1" applyAlignment="1" applyProtection="1">
      <alignment horizontal="left" vertical="center" wrapText="1"/>
      <protection locked="0"/>
    </xf>
    <xf numFmtId="0" fontId="6" fillId="33" borderId="12" xfId="0" applyFont="1" applyFill="1" applyBorder="1" applyAlignment="1">
      <alignment vertical="center" wrapText="1"/>
    </xf>
    <xf numFmtId="0" fontId="10" fillId="33" borderId="11" xfId="0" applyFont="1" applyFill="1" applyBorder="1" applyAlignment="1">
      <alignment vertical="center" wrapText="1"/>
    </xf>
    <xf numFmtId="0" fontId="10" fillId="33" borderId="0" xfId="0" applyFont="1" applyFill="1" applyBorder="1" applyAlignment="1">
      <alignment vertical="center" wrapText="1"/>
    </xf>
    <xf numFmtId="0" fontId="9" fillId="33" borderId="11" xfId="0" applyFont="1" applyFill="1" applyBorder="1" applyAlignment="1">
      <alignment vertical="center"/>
    </xf>
    <xf numFmtId="0" fontId="9" fillId="33" borderId="0" xfId="0" applyFont="1" applyFill="1" applyBorder="1" applyAlignment="1">
      <alignment vertical="center"/>
    </xf>
    <xf numFmtId="0" fontId="10" fillId="33" borderId="11" xfId="0" applyFont="1" applyFill="1" applyBorder="1" applyAlignment="1" applyProtection="1">
      <alignment horizontal="left" vertical="center" wrapText="1"/>
      <protection locked="0"/>
    </xf>
    <xf numFmtId="0" fontId="10" fillId="33" borderId="11" xfId="0" applyFont="1" applyFill="1" applyBorder="1" applyAlignment="1" applyProtection="1">
      <alignment vertical="center" wrapText="1"/>
      <protection locked="0"/>
    </xf>
    <xf numFmtId="0" fontId="10" fillId="33" borderId="0" xfId="0" applyFont="1" applyFill="1" applyBorder="1" applyAlignment="1" applyProtection="1">
      <alignment vertical="center" wrapText="1"/>
      <protection locked="0"/>
    </xf>
    <xf numFmtId="0" fontId="6" fillId="33" borderId="11" xfId="0" applyFont="1" applyFill="1" applyBorder="1" applyAlignment="1" applyProtection="1">
      <alignment horizontal="center" vertical="center" wrapText="1"/>
      <protection locked="0"/>
    </xf>
    <xf numFmtId="191" fontId="35" fillId="33" borderId="0" xfId="0" applyNumberFormat="1" applyFont="1" applyFill="1" applyAlignment="1">
      <alignment/>
    </xf>
    <xf numFmtId="15" fontId="8" fillId="33" borderId="17" xfId="0" applyNumberFormat="1" applyFont="1" applyFill="1" applyBorder="1" applyAlignment="1" applyProtection="1">
      <alignment horizontal="center" vertical="center" wrapText="1"/>
      <protection/>
    </xf>
    <xf numFmtId="191" fontId="8" fillId="33" borderId="17" xfId="0" applyNumberFormat="1" applyFont="1" applyFill="1" applyBorder="1" applyAlignment="1" applyProtection="1">
      <alignment horizontal="center" vertical="center" wrapText="1"/>
      <protection/>
    </xf>
    <xf numFmtId="0" fontId="67" fillId="33" borderId="17" xfId="0" applyNumberFormat="1" applyFont="1" applyFill="1" applyBorder="1" applyAlignment="1" applyProtection="1">
      <alignment horizontal="center" vertical="center" wrapText="1"/>
      <protection/>
    </xf>
    <xf numFmtId="15" fontId="10" fillId="33" borderId="17" xfId="0" applyNumberFormat="1"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10" fontId="10" fillId="33" borderId="18" xfId="0" applyNumberFormat="1"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6" fillId="33" borderId="0" xfId="0" applyFont="1" applyFill="1" applyAlignment="1">
      <alignment/>
    </xf>
    <xf numFmtId="191" fontId="16" fillId="33" borderId="0" xfId="0" applyNumberFormat="1" applyFont="1" applyFill="1" applyAlignment="1">
      <alignment/>
    </xf>
    <xf numFmtId="0" fontId="16" fillId="33" borderId="0" xfId="0" applyFont="1" applyFill="1" applyBorder="1" applyAlignment="1">
      <alignment/>
    </xf>
    <xf numFmtId="0" fontId="16" fillId="33" borderId="0" xfId="0" applyNumberFormat="1" applyFont="1" applyFill="1" applyAlignment="1">
      <alignment/>
    </xf>
    <xf numFmtId="0" fontId="16" fillId="33" borderId="0" xfId="0" applyFont="1" applyFill="1" applyAlignment="1">
      <alignment horizontal="left" vertical="top"/>
    </xf>
    <xf numFmtId="9" fontId="16" fillId="33" borderId="0" xfId="0" applyNumberFormat="1" applyFont="1" applyFill="1" applyAlignment="1">
      <alignment/>
    </xf>
    <xf numFmtId="0" fontId="16" fillId="33" borderId="19" xfId="0" applyFont="1" applyFill="1" applyBorder="1" applyAlignment="1">
      <alignment/>
    </xf>
    <xf numFmtId="9" fontId="69" fillId="33" borderId="0" xfId="57" applyFont="1" applyFill="1" applyBorder="1" applyAlignment="1">
      <alignment horizontal="center"/>
    </xf>
    <xf numFmtId="0" fontId="16" fillId="33" borderId="0" xfId="0" applyFont="1" applyFill="1" applyBorder="1" applyAlignment="1">
      <alignment horizontal="center"/>
    </xf>
    <xf numFmtId="9" fontId="16" fillId="33" borderId="0" xfId="57" applyNumberFormat="1" applyFont="1" applyFill="1" applyBorder="1" applyAlignment="1" applyProtection="1">
      <alignment horizontal="center" vertical="center" wrapText="1"/>
      <protection locked="0"/>
    </xf>
    <xf numFmtId="9" fontId="69" fillId="33" borderId="20" xfId="0" applyNumberFormat="1" applyFont="1" applyFill="1" applyBorder="1" applyAlignment="1">
      <alignment/>
    </xf>
    <xf numFmtId="0" fontId="16" fillId="0" borderId="0" xfId="0" applyFont="1" applyAlignment="1">
      <alignment/>
    </xf>
    <xf numFmtId="0" fontId="10" fillId="33" borderId="17" xfId="0" applyFont="1" applyFill="1" applyBorder="1" applyAlignment="1" applyProtection="1">
      <alignment horizontal="center" vertical="center" wrapText="1"/>
      <protection/>
    </xf>
    <xf numFmtId="14" fontId="10" fillId="33" borderId="17" xfId="0" applyNumberFormat="1" applyFont="1" applyFill="1" applyBorder="1" applyAlignment="1" applyProtection="1">
      <alignment horizontal="center" vertical="center" wrapText="1"/>
      <protection/>
    </xf>
    <xf numFmtId="10" fontId="10" fillId="33" borderId="17" xfId="0" applyNumberFormat="1"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6" fillId="33" borderId="21" xfId="0" applyFont="1" applyFill="1" applyBorder="1" applyAlignment="1">
      <alignment/>
    </xf>
    <xf numFmtId="0" fontId="16" fillId="33" borderId="16" xfId="0" applyFont="1" applyFill="1" applyBorder="1" applyAlignment="1">
      <alignment/>
    </xf>
    <xf numFmtId="9" fontId="16" fillId="33" borderId="16" xfId="0" applyNumberFormat="1" applyFont="1" applyFill="1" applyBorder="1" applyAlignment="1">
      <alignment/>
    </xf>
    <xf numFmtId="9" fontId="16" fillId="33" borderId="16" xfId="57" applyNumberFormat="1" applyFont="1" applyFill="1" applyBorder="1" applyAlignment="1" applyProtection="1">
      <alignment horizontal="center" vertical="center" wrapText="1"/>
      <protection locked="0"/>
    </xf>
    <xf numFmtId="0" fontId="16" fillId="33" borderId="22" xfId="0" applyFont="1" applyFill="1" applyBorder="1" applyAlignment="1">
      <alignment/>
    </xf>
    <xf numFmtId="0" fontId="16" fillId="33" borderId="18" xfId="0" applyFont="1" applyFill="1" applyBorder="1" applyAlignment="1">
      <alignment horizontal="center" vertical="center" wrapText="1"/>
    </xf>
    <xf numFmtId="9" fontId="16" fillId="33" borderId="18" xfId="0" applyNumberFormat="1" applyFont="1" applyFill="1" applyBorder="1" applyAlignment="1" applyProtection="1">
      <alignment horizontal="center" vertical="center" wrapText="1"/>
      <protection locked="0"/>
    </xf>
    <xf numFmtId="9" fontId="16" fillId="33" borderId="23" xfId="0" applyNumberFormat="1" applyFont="1" applyFill="1" applyBorder="1" applyAlignment="1" applyProtection="1">
      <alignment horizontal="center" vertical="center" wrapText="1"/>
      <protection locked="0"/>
    </xf>
    <xf numFmtId="9" fontId="16" fillId="33" borderId="18" xfId="0" applyNumberFormat="1" applyFont="1" applyFill="1" applyBorder="1" applyAlignment="1">
      <alignment horizontal="center" vertical="center" wrapText="1"/>
    </xf>
    <xf numFmtId="0" fontId="16" fillId="33" borderId="17" xfId="0" applyFont="1" applyFill="1" applyBorder="1" applyAlignment="1">
      <alignment horizontal="center" vertical="center" wrapText="1"/>
    </xf>
    <xf numFmtId="9" fontId="16" fillId="33" borderId="17" xfId="0" applyNumberFormat="1" applyFont="1" applyFill="1" applyBorder="1" applyAlignment="1">
      <alignment horizontal="center" vertical="center" wrapText="1"/>
    </xf>
    <xf numFmtId="9" fontId="16" fillId="33" borderId="17" xfId="57" applyFont="1" applyFill="1" applyBorder="1" applyAlignment="1" applyProtection="1">
      <alignment horizontal="center" vertical="center" wrapText="1"/>
      <protection/>
    </xf>
    <xf numFmtId="9" fontId="16" fillId="33" borderId="18" xfId="57" applyFont="1" applyFill="1" applyBorder="1" applyAlignment="1" applyProtection="1">
      <alignment horizontal="center" vertical="center" wrapText="1"/>
      <protection/>
    </xf>
    <xf numFmtId="9" fontId="16" fillId="33" borderId="24" xfId="0" applyNumberFormat="1" applyFont="1" applyFill="1" applyBorder="1" applyAlignment="1">
      <alignment horizontal="center" vertical="center" wrapText="1"/>
    </xf>
    <xf numFmtId="9" fontId="16" fillId="33" borderId="25" xfId="57" applyFont="1" applyFill="1" applyBorder="1" applyAlignment="1" applyProtection="1">
      <alignment horizontal="center" vertical="center" wrapText="1"/>
      <protection locked="0"/>
    </xf>
    <xf numFmtId="0" fontId="16" fillId="33" borderId="24" xfId="0" applyNumberFormat="1" applyFont="1" applyFill="1" applyBorder="1" applyAlignment="1">
      <alignment horizontal="center" vertical="center" wrapText="1"/>
    </xf>
    <xf numFmtId="15" fontId="16" fillId="33" borderId="26" xfId="0" applyNumberFormat="1" applyFont="1" applyFill="1" applyBorder="1" applyAlignment="1">
      <alignment horizontal="center" vertical="center" wrapText="1"/>
    </xf>
    <xf numFmtId="0" fontId="16" fillId="33" borderId="17" xfId="0" applyFont="1" applyFill="1" applyBorder="1" applyAlignment="1">
      <alignment horizontal="left" vertical="center" wrapText="1"/>
    </xf>
    <xf numFmtId="9" fontId="16" fillId="33" borderId="27" xfId="0" applyNumberFormat="1" applyFont="1" applyFill="1" applyBorder="1" applyAlignment="1">
      <alignment horizontal="center" vertical="center" wrapText="1"/>
    </xf>
    <xf numFmtId="15" fontId="16" fillId="33" borderId="28" xfId="0" applyNumberFormat="1" applyFont="1" applyFill="1" applyBorder="1" applyAlignment="1">
      <alignment horizontal="center" wrapText="1"/>
    </xf>
    <xf numFmtId="15" fontId="16" fillId="33" borderId="28" xfId="0" applyNumberFormat="1" applyFont="1" applyFill="1" applyBorder="1" applyAlignment="1">
      <alignment horizontal="center" vertical="center" wrapText="1"/>
    </xf>
    <xf numFmtId="0" fontId="16" fillId="33" borderId="28" xfId="0" applyNumberFormat="1" applyFont="1" applyFill="1" applyBorder="1" applyAlignment="1">
      <alignment horizontal="center" vertical="center" wrapText="1"/>
    </xf>
    <xf numFmtId="15" fontId="16" fillId="33" borderId="17" xfId="0" applyNumberFormat="1" applyFont="1" applyFill="1" applyBorder="1" applyAlignment="1">
      <alignment horizontal="center" vertical="center" wrapText="1"/>
    </xf>
    <xf numFmtId="15" fontId="16" fillId="33" borderId="29" xfId="0" applyNumberFormat="1" applyFont="1" applyFill="1" applyBorder="1" applyAlignment="1">
      <alignment horizontal="center" vertical="center" wrapText="1"/>
    </xf>
    <xf numFmtId="15" fontId="16" fillId="33" borderId="30" xfId="0" applyNumberFormat="1" applyFont="1" applyFill="1" applyBorder="1" applyAlignment="1">
      <alignment horizontal="center" vertical="center" wrapText="1"/>
    </xf>
    <xf numFmtId="9" fontId="16" fillId="33" borderId="30" xfId="0" applyNumberFormat="1" applyFont="1" applyFill="1" applyBorder="1" applyAlignment="1">
      <alignment horizontal="center" vertical="center" wrapText="1"/>
    </xf>
    <xf numFmtId="15" fontId="16" fillId="33" borderId="31" xfId="0" applyNumberFormat="1" applyFont="1" applyFill="1" applyBorder="1" applyAlignment="1">
      <alignment horizontal="center" vertical="center" wrapText="1"/>
    </xf>
    <xf numFmtId="9" fontId="16" fillId="33" borderId="25" xfId="57" applyNumberFormat="1" applyFont="1" applyFill="1" applyBorder="1" applyAlignment="1" applyProtection="1">
      <alignment horizontal="center" vertical="center" wrapText="1"/>
      <protection locked="0"/>
    </xf>
    <xf numFmtId="9" fontId="16" fillId="33" borderId="32" xfId="0" applyNumberFormat="1" applyFont="1" applyFill="1" applyBorder="1" applyAlignment="1">
      <alignment horizontal="center" vertical="center" wrapText="1"/>
    </xf>
    <xf numFmtId="15" fontId="16" fillId="33" borderId="17" xfId="0" applyNumberFormat="1" applyFont="1" applyFill="1" applyBorder="1" applyAlignment="1">
      <alignment horizontal="center" vertical="center" wrapText="1"/>
    </xf>
    <xf numFmtId="15" fontId="16" fillId="33" borderId="32" xfId="0" applyNumberFormat="1" applyFont="1" applyFill="1" applyBorder="1" applyAlignment="1">
      <alignment horizontal="center" vertical="center" wrapText="1"/>
    </xf>
    <xf numFmtId="15" fontId="16" fillId="33" borderId="33" xfId="0" applyNumberFormat="1" applyFont="1" applyFill="1" applyBorder="1" applyAlignment="1">
      <alignment horizontal="center" vertical="center" wrapText="1"/>
    </xf>
    <xf numFmtId="9" fontId="16" fillId="33" borderId="34" xfId="0" applyNumberFormat="1" applyFont="1" applyFill="1" applyBorder="1" applyAlignment="1">
      <alignment horizontal="center" vertical="center" wrapText="1"/>
    </xf>
    <xf numFmtId="15" fontId="16" fillId="33" borderId="18" xfId="0" applyNumberFormat="1" applyFont="1" applyFill="1" applyBorder="1" applyAlignment="1">
      <alignment horizontal="center" vertical="center" wrapText="1"/>
    </xf>
    <xf numFmtId="9" fontId="70" fillId="33" borderId="35" xfId="0" applyNumberFormat="1" applyFont="1" applyFill="1" applyBorder="1" applyAlignment="1">
      <alignment horizontal="center" vertical="center" wrapText="1"/>
    </xf>
    <xf numFmtId="15" fontId="16" fillId="33" borderId="36" xfId="0" applyNumberFormat="1" applyFont="1" applyFill="1" applyBorder="1" applyAlignment="1">
      <alignment horizontal="center" vertical="center" wrapText="1"/>
    </xf>
    <xf numFmtId="15" fontId="16" fillId="33" borderId="37" xfId="0" applyNumberFormat="1" applyFont="1" applyFill="1" applyBorder="1" applyAlignment="1">
      <alignment horizontal="center" vertical="center" wrapText="1"/>
    </xf>
    <xf numFmtId="15" fontId="16" fillId="33" borderId="38" xfId="0" applyNumberFormat="1" applyFont="1" applyFill="1" applyBorder="1" applyAlignment="1">
      <alignment horizontal="center" vertical="center" wrapText="1"/>
    </xf>
    <xf numFmtId="9" fontId="70" fillId="33" borderId="30" xfId="0" applyNumberFormat="1" applyFont="1" applyFill="1" applyBorder="1" applyAlignment="1">
      <alignment horizontal="center" vertical="center" wrapText="1"/>
    </xf>
    <xf numFmtId="9" fontId="16" fillId="33" borderId="17" xfId="0" applyNumberFormat="1" applyFont="1" applyFill="1" applyBorder="1" applyAlignment="1">
      <alignment horizontal="center" vertical="center" wrapText="1"/>
    </xf>
    <xf numFmtId="9" fontId="16" fillId="33" borderId="17" xfId="0" applyNumberFormat="1" applyFont="1" applyFill="1" applyBorder="1" applyAlignment="1" applyProtection="1">
      <alignment horizontal="center" vertical="center" wrapText="1"/>
      <protection locked="0"/>
    </xf>
    <xf numFmtId="9" fontId="70" fillId="33" borderId="39" xfId="0" applyNumberFormat="1" applyFont="1" applyFill="1" applyBorder="1" applyAlignment="1">
      <alignment horizontal="center" vertical="center" wrapText="1"/>
    </xf>
    <xf numFmtId="15" fontId="16" fillId="33" borderId="0" xfId="0" applyNumberFormat="1" applyFont="1" applyFill="1" applyBorder="1" applyAlignment="1">
      <alignment horizontal="center" vertical="center" wrapText="1"/>
    </xf>
    <xf numFmtId="0" fontId="16" fillId="33" borderId="17" xfId="0" applyFont="1" applyFill="1" applyBorder="1" applyAlignment="1">
      <alignment horizontal="center" vertical="center"/>
    </xf>
    <xf numFmtId="9" fontId="16" fillId="33" borderId="40" xfId="0" applyNumberFormat="1" applyFont="1" applyFill="1" applyBorder="1" applyAlignment="1">
      <alignment horizontal="center" vertical="center" wrapText="1"/>
    </xf>
    <xf numFmtId="15" fontId="16" fillId="33" borderId="41" xfId="0" applyNumberFormat="1" applyFont="1" applyFill="1" applyBorder="1" applyAlignment="1">
      <alignment horizontal="center" vertical="center" wrapText="1"/>
    </xf>
    <xf numFmtId="15" fontId="16" fillId="33" borderId="42" xfId="0" applyNumberFormat="1" applyFont="1" applyFill="1" applyBorder="1" applyAlignment="1">
      <alignment horizontal="center" vertical="center" wrapText="1"/>
    </xf>
    <xf numFmtId="15" fontId="16" fillId="33" borderId="25" xfId="0" applyNumberFormat="1" applyFont="1" applyFill="1" applyBorder="1" applyAlignment="1">
      <alignment horizontal="center" vertical="center" wrapText="1"/>
    </xf>
    <xf numFmtId="15" fontId="16" fillId="33" borderId="43" xfId="0" applyNumberFormat="1" applyFont="1" applyFill="1" applyBorder="1" applyAlignment="1">
      <alignment horizontal="center" vertical="center" wrapText="1"/>
    </xf>
    <xf numFmtId="15" fontId="16" fillId="33" borderId="44" xfId="0" applyNumberFormat="1" applyFont="1" applyFill="1" applyBorder="1" applyAlignment="1">
      <alignment horizontal="center" vertical="center" wrapText="1"/>
    </xf>
    <xf numFmtId="9" fontId="16" fillId="33" borderId="17" xfId="0" applyNumberFormat="1" applyFont="1" applyFill="1" applyBorder="1" applyAlignment="1">
      <alignment horizontal="center" vertical="center"/>
    </xf>
    <xf numFmtId="0" fontId="16" fillId="33" borderId="18" xfId="0" applyFont="1" applyFill="1" applyBorder="1" applyAlignment="1">
      <alignment horizontal="left" vertical="center" wrapText="1"/>
    </xf>
    <xf numFmtId="14" fontId="16" fillId="33" borderId="25" xfId="0" applyNumberFormat="1" applyFont="1" applyFill="1" applyBorder="1" applyAlignment="1">
      <alignment horizontal="center" vertical="center" wrapText="1"/>
    </xf>
    <xf numFmtId="9" fontId="69" fillId="33" borderId="25" xfId="57" applyFont="1" applyFill="1" applyBorder="1" applyAlignment="1" applyProtection="1">
      <alignment horizontal="center" vertical="center" wrapText="1"/>
      <protection locked="0"/>
    </xf>
    <xf numFmtId="10" fontId="16" fillId="33" borderId="17" xfId="0" applyNumberFormat="1" applyFont="1" applyFill="1" applyBorder="1" applyAlignment="1">
      <alignment horizontal="center" vertical="center" wrapText="1"/>
    </xf>
    <xf numFmtId="14" fontId="16" fillId="33" borderId="17" xfId="0" applyNumberFormat="1" applyFont="1" applyFill="1" applyBorder="1" applyAlignment="1">
      <alignment horizontal="center" vertical="center" wrapText="1"/>
    </xf>
    <xf numFmtId="0" fontId="16" fillId="33" borderId="17" xfId="0" applyFont="1" applyFill="1" applyBorder="1" applyAlignment="1">
      <alignment horizontal="center" vertical="center" wrapText="1"/>
    </xf>
    <xf numFmtId="14" fontId="16" fillId="33" borderId="17" xfId="0" applyNumberFormat="1" applyFont="1" applyFill="1" applyBorder="1" applyAlignment="1" applyProtection="1">
      <alignment horizontal="center" vertical="center" wrapText="1"/>
      <protection/>
    </xf>
    <xf numFmtId="0" fontId="16" fillId="33" borderId="17" xfId="0" applyFont="1" applyFill="1" applyBorder="1" applyAlignment="1">
      <alignment horizontal="left" vertical="top" wrapText="1"/>
    </xf>
    <xf numFmtId="0" fontId="16" fillId="33" borderId="17" xfId="0" applyFont="1" applyFill="1" applyBorder="1" applyAlignment="1">
      <alignment vertical="center" wrapText="1"/>
    </xf>
    <xf numFmtId="1" fontId="16" fillId="33" borderId="17" xfId="0" applyNumberFormat="1" applyFont="1" applyFill="1" applyBorder="1" applyAlignment="1">
      <alignment horizontal="center" vertical="center" wrapText="1"/>
    </xf>
    <xf numFmtId="0" fontId="16" fillId="33" borderId="17" xfId="0" applyFont="1" applyFill="1" applyBorder="1" applyAlignment="1" applyProtection="1">
      <alignment horizontal="center" vertical="center" wrapText="1"/>
      <protection/>
    </xf>
    <xf numFmtId="9" fontId="16" fillId="33" borderId="17" xfId="0" applyNumberFormat="1" applyFont="1" applyFill="1" applyBorder="1" applyAlignment="1" applyProtection="1">
      <alignment horizontal="center" vertical="center" wrapText="1"/>
      <protection/>
    </xf>
    <xf numFmtId="10" fontId="16" fillId="33" borderId="17" xfId="0" applyNumberFormat="1" applyFont="1" applyFill="1" applyBorder="1" applyAlignment="1" applyProtection="1">
      <alignment horizontal="center" vertical="center" wrapText="1"/>
      <protection/>
    </xf>
    <xf numFmtId="10" fontId="16" fillId="33" borderId="17" xfId="0" applyNumberFormat="1" applyFont="1" applyFill="1" applyBorder="1" applyAlignment="1">
      <alignment vertical="center" wrapText="1"/>
    </xf>
    <xf numFmtId="9" fontId="16" fillId="33" borderId="33" xfId="57" applyFont="1" applyFill="1" applyBorder="1" applyAlignment="1">
      <alignment horizontal="center" vertical="center" wrapText="1"/>
    </xf>
    <xf numFmtId="1" fontId="16" fillId="33" borderId="30" xfId="0" applyNumberFormat="1" applyFont="1" applyFill="1" applyBorder="1" applyAlignment="1">
      <alignment horizontal="center" vertical="center" wrapText="1"/>
    </xf>
    <xf numFmtId="0" fontId="16" fillId="33" borderId="30" xfId="0" applyFont="1" applyFill="1" applyBorder="1" applyAlignment="1">
      <alignment horizontal="left" vertical="top" wrapText="1"/>
    </xf>
    <xf numFmtId="9" fontId="16" fillId="33" borderId="33" xfId="0" applyNumberFormat="1" applyFont="1" applyFill="1" applyBorder="1" applyAlignment="1">
      <alignment horizontal="center" vertical="center" wrapText="1"/>
    </xf>
    <xf numFmtId="9" fontId="16" fillId="33" borderId="17" xfId="57" applyNumberFormat="1" applyFont="1" applyFill="1" applyBorder="1" applyAlignment="1" applyProtection="1">
      <alignment horizontal="center" vertical="center" wrapText="1"/>
      <protection locked="0"/>
    </xf>
    <xf numFmtId="9" fontId="16" fillId="33" borderId="17" xfId="57" applyFont="1" applyFill="1" applyBorder="1" applyAlignment="1" applyProtection="1">
      <alignment horizontal="center" vertical="center" wrapText="1"/>
      <protection locked="0"/>
    </xf>
    <xf numFmtId="9" fontId="70" fillId="33" borderId="17" xfId="57" applyFont="1" applyFill="1" applyBorder="1" applyAlignment="1" applyProtection="1">
      <alignment horizontal="center" vertical="center" wrapText="1"/>
      <protection locked="0"/>
    </xf>
    <xf numFmtId="1" fontId="16" fillId="33" borderId="25" xfId="57" applyNumberFormat="1" applyFont="1" applyFill="1" applyBorder="1" applyAlignment="1" applyProtection="1">
      <alignment horizontal="center" vertical="center" wrapText="1"/>
      <protection locked="0"/>
    </xf>
    <xf numFmtId="9" fontId="69" fillId="33" borderId="17" xfId="57" applyFont="1" applyFill="1" applyBorder="1" applyAlignment="1" applyProtection="1">
      <alignment horizontal="center" vertical="center" wrapText="1"/>
      <protection locked="0"/>
    </xf>
    <xf numFmtId="9" fontId="42" fillId="33" borderId="25" xfId="57" applyFont="1" applyFill="1" applyBorder="1" applyAlignment="1" applyProtection="1">
      <alignment horizontal="center" vertical="center" wrapText="1"/>
      <protection locked="0"/>
    </xf>
    <xf numFmtId="9" fontId="9" fillId="33" borderId="17" xfId="0" applyNumberFormat="1" applyFont="1" applyFill="1" applyBorder="1" applyAlignment="1" applyProtection="1">
      <alignment horizontal="center" vertical="center" wrapText="1"/>
      <protection locked="0"/>
    </xf>
    <xf numFmtId="0" fontId="16" fillId="33" borderId="20" xfId="0" applyFont="1" applyFill="1" applyBorder="1" applyAlignment="1">
      <alignment horizontal="center" vertical="center" wrapText="1"/>
    </xf>
    <xf numFmtId="10" fontId="16" fillId="33" borderId="22" xfId="0" applyNumberFormat="1" applyFont="1" applyFill="1" applyBorder="1" applyAlignment="1">
      <alignment horizontal="center" vertical="center" wrapText="1"/>
    </xf>
    <xf numFmtId="0" fontId="16" fillId="33" borderId="17" xfId="0" applyFont="1" applyFill="1" applyBorder="1" applyAlignment="1">
      <alignment horizontal="left" vertical="center" wrapText="1"/>
    </xf>
    <xf numFmtId="0" fontId="16" fillId="33" borderId="45" xfId="0" applyFont="1" applyFill="1" applyBorder="1" applyAlignment="1">
      <alignment horizontal="center" vertical="center" wrapText="1"/>
    </xf>
    <xf numFmtId="9" fontId="70" fillId="33" borderId="25" xfId="57" applyFont="1" applyFill="1" applyBorder="1" applyAlignment="1" applyProtection="1">
      <alignment horizontal="center" vertical="center" wrapText="1"/>
      <protection locked="0"/>
    </xf>
    <xf numFmtId="9" fontId="71" fillId="33" borderId="17" xfId="57" applyFont="1" applyFill="1" applyBorder="1" applyAlignment="1" applyProtection="1">
      <alignment horizontal="center" vertical="center" wrapText="1"/>
      <protection locked="0"/>
    </xf>
    <xf numFmtId="9" fontId="35" fillId="33" borderId="17" xfId="0" applyNumberFormat="1" applyFont="1" applyFill="1" applyBorder="1" applyAlignment="1" applyProtection="1">
      <alignment horizontal="center" vertical="center" wrapText="1"/>
      <protection locked="0"/>
    </xf>
    <xf numFmtId="0" fontId="16" fillId="33" borderId="33" xfId="0" applyFont="1" applyFill="1" applyBorder="1" applyAlignment="1">
      <alignment horizontal="center" vertical="center" wrapText="1"/>
    </xf>
    <xf numFmtId="9" fontId="16" fillId="33" borderId="33" xfId="0" applyNumberFormat="1" applyFont="1" applyFill="1" applyBorder="1" applyAlignment="1">
      <alignment horizontal="center" vertical="center" wrapText="1"/>
    </xf>
    <xf numFmtId="14" fontId="16" fillId="33" borderId="33" xfId="0" applyNumberFormat="1" applyFont="1" applyFill="1" applyBorder="1" applyAlignment="1">
      <alignment horizontal="center" vertical="center" wrapText="1"/>
    </xf>
    <xf numFmtId="9" fontId="16" fillId="33" borderId="30" xfId="0" applyNumberFormat="1" applyFont="1" applyFill="1" applyBorder="1" applyAlignment="1">
      <alignment horizontal="center" vertical="center" wrapText="1"/>
    </xf>
    <xf numFmtId="10" fontId="16" fillId="33" borderId="33" xfId="0" applyNumberFormat="1" applyFont="1" applyFill="1" applyBorder="1" applyAlignment="1">
      <alignment horizontal="center" vertical="center" wrapText="1"/>
    </xf>
    <xf numFmtId="0" fontId="16" fillId="33" borderId="30" xfId="0" applyFont="1" applyFill="1" applyBorder="1" applyAlignment="1">
      <alignment horizontal="center" vertical="center" wrapText="1"/>
    </xf>
    <xf numFmtId="14" fontId="16" fillId="33" borderId="30" xfId="0" applyNumberFormat="1" applyFont="1" applyFill="1" applyBorder="1" applyAlignment="1">
      <alignment horizontal="center" vertical="center" wrapText="1"/>
    </xf>
    <xf numFmtId="10" fontId="16" fillId="33" borderId="30" xfId="0" applyNumberFormat="1" applyFont="1" applyFill="1" applyBorder="1" applyAlignment="1">
      <alignment horizontal="center" vertical="center" wrapText="1"/>
    </xf>
    <xf numFmtId="0" fontId="16" fillId="34" borderId="30" xfId="0" applyFont="1" applyFill="1" applyBorder="1" applyAlignment="1">
      <alignment horizontal="center" vertical="center" wrapText="1"/>
    </xf>
    <xf numFmtId="9" fontId="16" fillId="33" borderId="34" xfId="0" applyNumberFormat="1" applyFont="1" applyFill="1" applyBorder="1" applyAlignment="1">
      <alignment horizontal="center" vertical="center" wrapText="1"/>
    </xf>
    <xf numFmtId="0" fontId="16" fillId="33" borderId="17" xfId="0" applyFont="1" applyFill="1" applyBorder="1" applyAlignment="1">
      <alignment horizontal="left" vertical="top" wrapText="1"/>
    </xf>
    <xf numFmtId="10" fontId="16" fillId="33" borderId="18" xfId="0" applyNumberFormat="1" applyFont="1" applyFill="1" applyBorder="1" applyAlignment="1">
      <alignment horizontal="center" vertical="center" wrapText="1"/>
    </xf>
    <xf numFmtId="14" fontId="16" fillId="33" borderId="18" xfId="0" applyNumberFormat="1" applyFont="1" applyFill="1" applyBorder="1" applyAlignment="1">
      <alignment horizontal="center" vertical="center" wrapText="1"/>
    </xf>
    <xf numFmtId="14" fontId="16" fillId="33" borderId="17" xfId="0" applyNumberFormat="1" applyFont="1" applyFill="1" applyBorder="1" applyAlignment="1">
      <alignment horizontal="center" vertical="center"/>
    </xf>
    <xf numFmtId="193" fontId="5" fillId="33" borderId="0" xfId="0" applyNumberFormat="1" applyFont="1" applyFill="1" applyAlignment="1">
      <alignment/>
    </xf>
    <xf numFmtId="0" fontId="35" fillId="33" borderId="11" xfId="0" applyFont="1" applyFill="1" applyBorder="1" applyAlignment="1">
      <alignment/>
    </xf>
    <xf numFmtId="0" fontId="35" fillId="33" borderId="0" xfId="0" applyFont="1" applyFill="1" applyBorder="1" applyAlignment="1">
      <alignment horizontal="center" vertical="center" wrapText="1"/>
    </xf>
    <xf numFmtId="0" fontId="35" fillId="33" borderId="0" xfId="0" applyFont="1" applyFill="1" applyBorder="1" applyAlignment="1">
      <alignment/>
    </xf>
    <xf numFmtId="0" fontId="16" fillId="33" borderId="17" xfId="0" applyNumberFormat="1"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25" xfId="0" applyFont="1" applyFill="1" applyBorder="1" applyAlignment="1">
      <alignment horizontal="center" vertical="center" wrapText="1"/>
    </xf>
    <xf numFmtId="15" fontId="16" fillId="33" borderId="27" xfId="0" applyNumberFormat="1" applyFont="1" applyFill="1" applyBorder="1" applyAlignment="1">
      <alignment horizontal="center" vertical="center" wrapText="1"/>
    </xf>
    <xf numFmtId="9" fontId="16" fillId="33" borderId="18" xfId="0" applyNumberFormat="1" applyFont="1" applyFill="1" applyBorder="1" applyAlignment="1" applyProtection="1">
      <alignment horizontal="center" vertical="center" wrapText="1"/>
      <protection locked="0"/>
    </xf>
    <xf numFmtId="15" fontId="16" fillId="33" borderId="24" xfId="0" applyNumberFormat="1" applyFont="1" applyFill="1" applyBorder="1" applyAlignment="1">
      <alignment horizontal="center" vertical="center" wrapText="1"/>
    </xf>
    <xf numFmtId="9" fontId="16" fillId="33" borderId="18" xfId="0" applyNumberFormat="1" applyFont="1" applyFill="1" applyBorder="1" applyAlignment="1">
      <alignment horizontal="center" vertical="center" wrapText="1"/>
    </xf>
    <xf numFmtId="9" fontId="16" fillId="33" borderId="25" xfId="0" applyNumberFormat="1" applyFont="1" applyFill="1" applyBorder="1" applyAlignment="1">
      <alignment horizontal="center" vertical="center" wrapText="1"/>
    </xf>
    <xf numFmtId="9" fontId="16" fillId="33" borderId="23" xfId="0" applyNumberFormat="1" applyFont="1" applyFill="1" applyBorder="1" applyAlignment="1">
      <alignment horizontal="center" vertical="center" wrapText="1"/>
    </xf>
    <xf numFmtId="9" fontId="16" fillId="33" borderId="18" xfId="57" applyFont="1" applyFill="1" applyBorder="1" applyAlignment="1" applyProtection="1">
      <alignment horizontal="center" vertical="center" wrapText="1"/>
      <protection/>
    </xf>
    <xf numFmtId="9" fontId="16" fillId="33" borderId="25" xfId="57" applyFont="1" applyFill="1" applyBorder="1" applyAlignment="1" applyProtection="1">
      <alignment horizontal="center" vertical="center" wrapText="1"/>
      <protection/>
    </xf>
    <xf numFmtId="0" fontId="16" fillId="33" borderId="17" xfId="0" applyFont="1" applyFill="1" applyBorder="1" applyAlignment="1">
      <alignment horizontal="center" vertical="center" wrapText="1"/>
    </xf>
    <xf numFmtId="9" fontId="16" fillId="33" borderId="17" xfId="0" applyNumberFormat="1" applyFont="1" applyFill="1" applyBorder="1" applyAlignment="1">
      <alignment horizontal="center" vertical="center" wrapText="1"/>
    </xf>
    <xf numFmtId="0" fontId="16" fillId="33" borderId="17" xfId="0" applyFont="1" applyFill="1" applyBorder="1" applyAlignment="1" applyProtection="1">
      <alignment horizontal="center" vertical="center" wrapText="1"/>
      <protection/>
    </xf>
    <xf numFmtId="9" fontId="16" fillId="33" borderId="17" xfId="57" applyFont="1" applyFill="1" applyBorder="1" applyAlignment="1" applyProtection="1">
      <alignment horizontal="center" vertical="center" wrapText="1"/>
      <protection/>
    </xf>
    <xf numFmtId="9" fontId="16" fillId="33" borderId="18" xfId="0" applyNumberFormat="1" applyFont="1" applyFill="1" applyBorder="1" applyAlignment="1">
      <alignment horizontal="center" vertical="center"/>
    </xf>
    <xf numFmtId="9" fontId="44" fillId="33" borderId="17" xfId="57" applyFont="1" applyFill="1" applyBorder="1" applyAlignment="1" applyProtection="1">
      <alignment horizontal="center" vertical="center" wrapText="1"/>
      <protection locked="0"/>
    </xf>
    <xf numFmtId="0" fontId="5" fillId="33" borderId="0" xfId="0" applyFont="1" applyFill="1" applyAlignment="1">
      <alignment wrapText="1"/>
    </xf>
    <xf numFmtId="0" fontId="45" fillId="33" borderId="17" xfId="0" applyFont="1" applyFill="1" applyBorder="1" applyAlignment="1">
      <alignment horizontal="center" vertical="center" wrapText="1"/>
    </xf>
    <xf numFmtId="9" fontId="45" fillId="33" borderId="17" xfId="57" applyFont="1" applyFill="1" applyBorder="1" applyAlignment="1" applyProtection="1">
      <alignment horizontal="center" vertical="center" wrapText="1"/>
      <protection/>
    </xf>
    <xf numFmtId="14" fontId="45" fillId="33" borderId="17" xfId="0" applyNumberFormat="1" applyFont="1" applyFill="1" applyBorder="1" applyAlignment="1">
      <alignment horizontal="center" vertical="center" wrapText="1"/>
    </xf>
    <xf numFmtId="0" fontId="45" fillId="33" borderId="17" xfId="57" applyNumberFormat="1" applyFont="1" applyFill="1" applyBorder="1" applyAlignment="1" applyProtection="1">
      <alignment horizontal="center" vertical="center" wrapText="1"/>
      <protection locked="0"/>
    </xf>
    <xf numFmtId="1" fontId="45" fillId="33" borderId="17" xfId="0" applyNumberFormat="1" applyFont="1" applyFill="1" applyBorder="1" applyAlignment="1">
      <alignment horizontal="center" vertical="center" wrapText="1"/>
    </xf>
    <xf numFmtId="10" fontId="45" fillId="33" borderId="17" xfId="0" applyNumberFormat="1" applyFont="1" applyFill="1" applyBorder="1" applyAlignment="1">
      <alignment horizontal="center" vertical="center" wrapText="1"/>
    </xf>
    <xf numFmtId="192" fontId="45" fillId="33" borderId="17" xfId="0" applyNumberFormat="1" applyFont="1" applyFill="1" applyBorder="1" applyAlignment="1" applyProtection="1">
      <alignment horizontal="center" vertical="center" wrapText="1"/>
      <protection locked="0"/>
    </xf>
    <xf numFmtId="15" fontId="16" fillId="33" borderId="39" xfId="0" applyNumberFormat="1" applyFont="1" applyFill="1" applyBorder="1" applyAlignment="1">
      <alignment horizontal="center" vertical="center" wrapText="1"/>
    </xf>
    <xf numFmtId="0" fontId="16" fillId="33" borderId="18" xfId="0" applyFont="1" applyFill="1" applyBorder="1" applyAlignment="1">
      <alignment vertical="center" wrapText="1"/>
    </xf>
    <xf numFmtId="0" fontId="16" fillId="33" borderId="23"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8" xfId="0" applyFont="1" applyFill="1" applyBorder="1" applyAlignment="1">
      <alignment horizontal="center" vertical="center" wrapText="1"/>
    </xf>
    <xf numFmtId="9" fontId="16" fillId="33" borderId="18" xfId="0" applyNumberFormat="1" applyFont="1" applyFill="1" applyBorder="1" applyAlignment="1">
      <alignment horizontal="center" vertical="center" wrapText="1"/>
    </xf>
    <xf numFmtId="9" fontId="16" fillId="33" borderId="25" xfId="0" applyNumberFormat="1" applyFont="1" applyFill="1" applyBorder="1" applyAlignment="1">
      <alignment horizontal="center" vertical="center" wrapText="1"/>
    </xf>
    <xf numFmtId="9" fontId="16" fillId="33" borderId="23" xfId="0" applyNumberFormat="1" applyFont="1" applyFill="1" applyBorder="1" applyAlignment="1">
      <alignment horizontal="center" vertical="center" wrapText="1"/>
    </xf>
    <xf numFmtId="0" fontId="16" fillId="33" borderId="17" xfId="0" applyFont="1" applyFill="1" applyBorder="1" applyAlignment="1">
      <alignment horizontal="center" vertical="center" wrapText="1"/>
    </xf>
    <xf numFmtId="9" fontId="9" fillId="33" borderId="18" xfId="0" applyNumberFormat="1" applyFont="1" applyFill="1" applyBorder="1" applyAlignment="1" applyProtection="1">
      <alignment horizontal="center" vertical="center" wrapText="1"/>
      <protection locked="0"/>
    </xf>
    <xf numFmtId="9" fontId="9" fillId="33" borderId="25" xfId="0" applyNumberFormat="1" applyFont="1" applyFill="1" applyBorder="1" applyAlignment="1" applyProtection="1">
      <alignment horizontal="center" vertical="center" wrapText="1"/>
      <protection locked="0"/>
    </xf>
    <xf numFmtId="9" fontId="16" fillId="33" borderId="46" xfId="0" applyNumberFormat="1" applyFont="1" applyFill="1" applyBorder="1" applyAlignment="1">
      <alignment horizontal="center" vertical="center" wrapText="1"/>
    </xf>
    <xf numFmtId="9" fontId="16" fillId="33" borderId="47" xfId="0" applyNumberFormat="1" applyFont="1" applyFill="1" applyBorder="1" applyAlignment="1">
      <alignment horizontal="center" vertical="center" wrapText="1"/>
    </xf>
    <xf numFmtId="9" fontId="16" fillId="33" borderId="48" xfId="0" applyNumberFormat="1" applyFont="1" applyFill="1" applyBorder="1" applyAlignment="1">
      <alignment horizontal="center" vertical="center" wrapText="1"/>
    </xf>
    <xf numFmtId="9" fontId="16" fillId="33" borderId="18" xfId="57" applyFont="1" applyFill="1" applyBorder="1" applyAlignment="1" applyProtection="1">
      <alignment horizontal="center" vertical="center" wrapText="1"/>
      <protection/>
    </xf>
    <xf numFmtId="9" fontId="16" fillId="33" borderId="25" xfId="57" applyFont="1" applyFill="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locked="0"/>
    </xf>
    <xf numFmtId="0" fontId="10" fillId="33" borderId="0" xfId="0" applyFont="1" applyFill="1" applyBorder="1" applyAlignment="1" applyProtection="1">
      <alignment horizontal="left" vertical="center" wrapText="1"/>
      <protection locked="0"/>
    </xf>
    <xf numFmtId="0" fontId="10" fillId="33" borderId="17" xfId="0" applyFont="1" applyFill="1" applyBorder="1" applyAlignment="1" applyProtection="1">
      <alignment horizontal="center" vertical="center"/>
      <protection locked="0"/>
    </xf>
    <xf numFmtId="9" fontId="16" fillId="33" borderId="18" xfId="0" applyNumberFormat="1" applyFont="1" applyFill="1" applyBorder="1" applyAlignment="1" applyProtection="1">
      <alignment horizontal="center" vertical="center" wrapText="1"/>
      <protection locked="0"/>
    </xf>
    <xf numFmtId="9" fontId="16" fillId="33" borderId="23" xfId="0" applyNumberFormat="1" applyFont="1" applyFill="1" applyBorder="1" applyAlignment="1" applyProtection="1">
      <alignment horizontal="center" vertical="center" wrapText="1"/>
      <protection locked="0"/>
    </xf>
    <xf numFmtId="9" fontId="16" fillId="33" borderId="25" xfId="0" applyNumberFormat="1" applyFont="1" applyFill="1" applyBorder="1" applyAlignment="1" applyProtection="1">
      <alignment horizontal="center" vertical="center" wrapText="1"/>
      <protection locked="0"/>
    </xf>
    <xf numFmtId="0" fontId="10" fillId="33" borderId="0"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15" xfId="0" applyFont="1" applyFill="1" applyBorder="1" applyAlignment="1" applyProtection="1">
      <alignment horizontal="center" vertical="center"/>
      <protection locked="0"/>
    </xf>
    <xf numFmtId="15" fontId="16" fillId="33" borderId="24" xfId="0" applyNumberFormat="1" applyFont="1" applyFill="1" applyBorder="1" applyAlignment="1">
      <alignment horizontal="center" vertical="center" wrapText="1"/>
    </xf>
    <xf numFmtId="15" fontId="16" fillId="33" borderId="33" xfId="0" applyNumberFormat="1" applyFont="1" applyFill="1" applyBorder="1" applyAlignment="1">
      <alignment/>
    </xf>
    <xf numFmtId="0" fontId="16" fillId="33" borderId="18"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15" fontId="16" fillId="33" borderId="27" xfId="0" applyNumberFormat="1" applyFont="1" applyFill="1" applyBorder="1" applyAlignment="1">
      <alignment horizontal="center" vertical="center" wrapText="1"/>
    </xf>
    <xf numFmtId="15" fontId="16" fillId="33" borderId="35" xfId="0" applyNumberFormat="1" applyFont="1" applyFill="1" applyBorder="1" applyAlignment="1">
      <alignment/>
    </xf>
    <xf numFmtId="0" fontId="10" fillId="33" borderId="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6" fillId="33" borderId="16" xfId="0" applyFont="1" applyFill="1" applyBorder="1" applyAlignment="1" applyProtection="1">
      <alignment horizontal="left" wrapText="1"/>
      <protection locked="0"/>
    </xf>
    <xf numFmtId="0" fontId="10" fillId="33" borderId="0" xfId="0" applyFont="1" applyFill="1" applyBorder="1" applyAlignment="1" applyProtection="1">
      <alignment horizontal="left" vertical="center"/>
      <protection locked="0"/>
    </xf>
    <xf numFmtId="15" fontId="16" fillId="33" borderId="49" xfId="0" applyNumberFormat="1" applyFont="1" applyFill="1" applyBorder="1" applyAlignment="1" applyProtection="1">
      <alignment horizontal="center" vertical="center" wrapText="1"/>
      <protection/>
    </xf>
    <xf numFmtId="15" fontId="16" fillId="33" borderId="19" xfId="0" applyNumberFormat="1" applyFont="1" applyFill="1" applyBorder="1" applyAlignment="1" applyProtection="1">
      <alignment horizontal="center" vertical="center" wrapText="1"/>
      <protection/>
    </xf>
    <xf numFmtId="15" fontId="16" fillId="33" borderId="21" xfId="0" applyNumberFormat="1" applyFont="1" applyFill="1" applyBorder="1" applyAlignment="1" applyProtection="1">
      <alignment horizontal="center" vertical="center" wrapText="1"/>
      <protection/>
    </xf>
    <xf numFmtId="0" fontId="16" fillId="33" borderId="23" xfId="0" applyFont="1" applyFill="1" applyBorder="1" applyAlignment="1" applyProtection="1">
      <alignment horizontal="center" vertical="center" wrapText="1"/>
      <protection/>
    </xf>
    <xf numFmtId="9" fontId="16" fillId="33" borderId="46" xfId="57" applyFont="1" applyFill="1" applyBorder="1" applyAlignment="1">
      <alignment horizontal="center" vertical="center" wrapText="1"/>
    </xf>
    <xf numFmtId="9" fontId="16" fillId="33" borderId="25" xfId="57" applyFont="1" applyFill="1" applyBorder="1" applyAlignment="1">
      <alignment horizontal="center" vertical="center" wrapText="1"/>
    </xf>
    <xf numFmtId="9" fontId="16" fillId="33" borderId="18" xfId="0" applyNumberFormat="1" applyFont="1" applyFill="1" applyBorder="1" applyAlignment="1">
      <alignment horizontal="center" vertical="center"/>
    </xf>
    <xf numFmtId="9" fontId="16" fillId="33" borderId="25" xfId="0" applyNumberFormat="1" applyFont="1" applyFill="1" applyBorder="1" applyAlignment="1">
      <alignment horizontal="center" vertical="center"/>
    </xf>
    <xf numFmtId="9" fontId="16" fillId="33" borderId="50" xfId="0" applyNumberFormat="1" applyFont="1" applyFill="1" applyBorder="1" applyAlignment="1">
      <alignment horizontal="center" vertical="center"/>
    </xf>
    <xf numFmtId="9" fontId="16" fillId="33" borderId="51" xfId="0" applyNumberFormat="1" applyFont="1" applyFill="1" applyBorder="1" applyAlignment="1">
      <alignment horizontal="center" vertical="center"/>
    </xf>
    <xf numFmtId="9" fontId="16" fillId="33" borderId="52" xfId="57" applyFont="1" applyFill="1" applyBorder="1" applyAlignment="1">
      <alignment horizontal="center" vertical="center" wrapText="1"/>
    </xf>
    <xf numFmtId="9" fontId="16" fillId="33" borderId="51" xfId="57" applyFont="1" applyFill="1" applyBorder="1" applyAlignment="1">
      <alignment horizontal="center" vertical="center" wrapText="1"/>
    </xf>
    <xf numFmtId="0" fontId="10" fillId="0" borderId="1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10" fillId="0" borderId="0" xfId="0" applyFont="1" applyAlignment="1">
      <alignment horizontal="center" vertical="center"/>
    </xf>
    <xf numFmtId="0" fontId="10" fillId="0" borderId="17"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9" fontId="16" fillId="33" borderId="17" xfId="57" applyFont="1" applyFill="1" applyBorder="1" applyAlignment="1" applyProtection="1">
      <alignment horizontal="center" vertical="center" wrapText="1"/>
      <protection/>
    </xf>
    <xf numFmtId="9" fontId="16" fillId="33" borderId="53" xfId="57" applyFont="1" applyFill="1" applyBorder="1" applyAlignment="1" applyProtection="1">
      <alignment horizontal="center" vertical="center" wrapText="1"/>
      <protection/>
    </xf>
    <xf numFmtId="9" fontId="16" fillId="33" borderId="23" xfId="0" applyNumberFormat="1" applyFont="1" applyFill="1" applyBorder="1" applyAlignment="1">
      <alignment horizontal="center" vertical="center"/>
    </xf>
    <xf numFmtId="9" fontId="16" fillId="33" borderId="23" xfId="57" applyFont="1" applyFill="1" applyBorder="1" applyAlignment="1" applyProtection="1">
      <alignment horizontal="center" vertical="center" wrapText="1"/>
      <protection/>
    </xf>
    <xf numFmtId="9" fontId="16" fillId="33" borderId="54" xfId="57" applyFont="1" applyFill="1" applyBorder="1" applyAlignment="1" applyProtection="1">
      <alignment horizontal="center" vertical="center" wrapText="1"/>
      <protection/>
    </xf>
    <xf numFmtId="9" fontId="16" fillId="33" borderId="55" xfId="57" applyFont="1" applyFill="1" applyBorder="1" applyAlignment="1" applyProtection="1">
      <alignment horizontal="center" vertical="center" wrapText="1"/>
      <protection/>
    </xf>
    <xf numFmtId="9" fontId="16" fillId="33" borderId="50" xfId="57" applyFont="1" applyFill="1" applyBorder="1" applyAlignment="1" applyProtection="1">
      <alignment horizontal="center" vertical="center" wrapText="1"/>
      <protection/>
    </xf>
    <xf numFmtId="9" fontId="16" fillId="33" borderId="51" xfId="57" applyFont="1" applyFill="1" applyBorder="1" applyAlignment="1" applyProtection="1">
      <alignment horizontal="center" vertical="center" wrapText="1"/>
      <protection/>
    </xf>
    <xf numFmtId="9" fontId="16" fillId="33" borderId="17" xfId="0" applyNumberFormat="1" applyFont="1" applyFill="1" applyBorder="1" applyAlignment="1">
      <alignment horizontal="center" vertical="center" wrapText="1"/>
    </xf>
    <xf numFmtId="0" fontId="16" fillId="33" borderId="17"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03">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strike val="0"/>
        <color theme="0"/>
      </font>
      <fill>
        <patternFill patternType="solid">
          <fgColor theme="0"/>
          <bgColor theme="0"/>
        </patternFill>
      </fill>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fill>
        <patternFill patternType="solid">
          <fgColor theme="0"/>
          <bgColor theme="0"/>
        </patternFill>
      </fill>
    </dxf>
    <dxf>
      <font>
        <color theme="0"/>
      </font>
    </dxf>
    <dxf>
      <font>
        <color theme="0"/>
      </font>
    </dxf>
    <dxf>
      <font>
        <color theme="0"/>
      </font>
    </dxf>
    <dxf>
      <font>
        <color theme="0"/>
      </font>
    </dxf>
    <dxf>
      <font>
        <color theme="0"/>
      </font>
    </dxf>
    <dxf>
      <font>
        <color theme="0"/>
      </font>
      <border/>
    </dxf>
    <dxf>
      <font>
        <strike val="0"/>
        <color theme="0"/>
      </font>
      <fill>
        <patternFill patternType="solid">
          <fgColor theme="0"/>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0</xdr:row>
      <xdr:rowOff>38100</xdr:rowOff>
    </xdr:from>
    <xdr:to>
      <xdr:col>2</xdr:col>
      <xdr:colOff>752475</xdr:colOff>
      <xdr:row>2</xdr:row>
      <xdr:rowOff>219075</xdr:rowOff>
    </xdr:to>
    <xdr:pic>
      <xdr:nvPicPr>
        <xdr:cNvPr id="1" name="0 Imagen" descr="CAMARAT.png"/>
        <xdr:cNvPicPr preferRelativeResize="1">
          <a:picLocks noChangeAspect="1"/>
        </xdr:cNvPicPr>
      </xdr:nvPicPr>
      <xdr:blipFill>
        <a:blip r:embed="rId1"/>
        <a:stretch>
          <a:fillRect/>
        </a:stretch>
      </xdr:blipFill>
      <xdr:spPr>
        <a:xfrm>
          <a:off x="752475" y="38100"/>
          <a:ext cx="38290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66675</xdr:colOff>
      <xdr:row>2</xdr:row>
      <xdr:rowOff>180975</xdr:rowOff>
    </xdr:to>
    <xdr:pic>
      <xdr:nvPicPr>
        <xdr:cNvPr id="1" name="0 Imagen" descr="CAMARAT.png"/>
        <xdr:cNvPicPr preferRelativeResize="1">
          <a:picLocks noChangeAspect="1"/>
        </xdr:cNvPicPr>
      </xdr:nvPicPr>
      <xdr:blipFill>
        <a:blip r:embed="rId1"/>
        <a:stretch>
          <a:fillRect/>
        </a:stretch>
      </xdr:blipFill>
      <xdr:spPr>
        <a:xfrm>
          <a:off x="66675" y="0"/>
          <a:ext cx="2790825"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orge.rodriguez\Desktop\PLAN%20DE%20ACCI&#211;N%202023\file:\\D:\Users\CIELO\Desktop\DTO%20MESA%20TRABAJO%2028012020\CORTE%20PA%2030062020%20BORRA\CORTE%20PA%2030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objetivo 1"/>
      <sheetName val="objetivo 2"/>
      <sheetName val="objetivo 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AD5"/>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58"/>
  <sheetViews>
    <sheetView showGridLines="0" tabSelected="1" zoomScale="70" zoomScaleNormal="70" zoomScaleSheetLayoutView="90" workbookViewId="0" topLeftCell="B1">
      <selection activeCell="L4" sqref="L4"/>
    </sheetView>
  </sheetViews>
  <sheetFormatPr defaultColWidth="11.421875" defaultRowHeight="15"/>
  <cols>
    <col min="1" max="1" width="33.140625" style="46" customWidth="1"/>
    <col min="2" max="2" width="24.28125" style="46" customWidth="1"/>
    <col min="3" max="3" width="16.57421875" style="108" customWidth="1"/>
    <col min="4" max="4" width="33.140625" style="46" customWidth="1"/>
    <col min="5" max="5" width="16.57421875" style="46" customWidth="1"/>
    <col min="6" max="6" width="19.140625" style="46" customWidth="1"/>
    <col min="7" max="7" width="18.00390625" style="46" customWidth="1"/>
    <col min="8" max="8" width="20.421875" style="46" customWidth="1"/>
    <col min="9" max="9" width="23.421875" style="46" customWidth="1"/>
    <col min="10" max="10" width="22.28125" style="53" customWidth="1"/>
    <col min="11" max="11" width="19.421875" style="46" customWidth="1"/>
    <col min="12" max="12" width="16.28125" style="46" customWidth="1"/>
    <col min="13" max="13" width="19.140625" style="46" customWidth="1"/>
    <col min="14" max="14" width="31.8515625" style="46" customWidth="1"/>
    <col min="15" max="15" width="16.7109375" style="46" customWidth="1"/>
    <col min="16" max="16" width="46.28125" style="93" customWidth="1"/>
    <col min="17" max="17" width="15.57421875" style="46" customWidth="1"/>
    <col min="18" max="18" width="14.57421875" style="46" customWidth="1"/>
    <col min="19" max="19" width="13.140625" style="46" bestFit="1" customWidth="1"/>
    <col min="20" max="16384" width="11.421875" style="46" customWidth="1"/>
  </cols>
  <sheetData>
    <row r="1" spans="1:18" ht="15.75">
      <c r="A1" s="99"/>
      <c r="B1" s="50"/>
      <c r="C1" s="48"/>
      <c r="D1" s="49"/>
      <c r="E1" s="49"/>
      <c r="F1" s="50"/>
      <c r="G1" s="51"/>
      <c r="H1" s="51"/>
      <c r="I1" s="52"/>
      <c r="K1" s="52"/>
      <c r="L1" s="52"/>
      <c r="M1" s="52"/>
      <c r="N1" s="52"/>
      <c r="O1" s="52"/>
      <c r="P1" s="54"/>
      <c r="Q1" s="52"/>
      <c r="R1" s="55"/>
    </row>
    <row r="2" spans="1:18" ht="37.5" customHeight="1">
      <c r="A2" s="100" t="s">
        <v>38</v>
      </c>
      <c r="B2" s="101"/>
      <c r="C2" s="56"/>
      <c r="D2" s="289" t="s">
        <v>259</v>
      </c>
      <c r="E2" s="289"/>
      <c r="F2" s="289"/>
      <c r="G2" s="289"/>
      <c r="H2" s="289"/>
      <c r="I2" s="289"/>
      <c r="J2" s="289"/>
      <c r="K2" s="289"/>
      <c r="L2" s="289"/>
      <c r="M2" s="289"/>
      <c r="N2" s="289"/>
      <c r="O2" s="289"/>
      <c r="P2" s="289"/>
      <c r="Q2" s="289"/>
      <c r="R2" s="290"/>
    </row>
    <row r="3" spans="1:18" ht="19.5" customHeight="1">
      <c r="A3" s="102"/>
      <c r="B3" s="103"/>
      <c r="C3" s="57"/>
      <c r="D3" s="291"/>
      <c r="E3" s="291"/>
      <c r="F3" s="291"/>
      <c r="G3" s="291"/>
      <c r="H3" s="291"/>
      <c r="I3" s="291"/>
      <c r="J3" s="291"/>
      <c r="K3" s="291"/>
      <c r="L3" s="291"/>
      <c r="M3" s="291"/>
      <c r="N3" s="291"/>
      <c r="O3" s="291"/>
      <c r="P3" s="291"/>
      <c r="Q3" s="291"/>
      <c r="R3" s="292"/>
    </row>
    <row r="4" spans="1:18" ht="28.5" customHeight="1">
      <c r="A4" s="274" t="s">
        <v>19</v>
      </c>
      <c r="B4" s="275"/>
      <c r="C4" s="58"/>
      <c r="D4" s="59" t="s">
        <v>91</v>
      </c>
      <c r="E4" s="60"/>
      <c r="F4" s="60"/>
      <c r="G4" s="61"/>
      <c r="H4" s="61"/>
      <c r="I4" s="62"/>
      <c r="J4" s="63"/>
      <c r="K4" s="62"/>
      <c r="L4" s="62"/>
      <c r="M4" s="62"/>
      <c r="N4" s="62"/>
      <c r="O4" s="276" t="s">
        <v>14</v>
      </c>
      <c r="P4" s="276"/>
      <c r="Q4" s="276"/>
      <c r="R4" s="64">
        <f>R58</f>
        <v>0</v>
      </c>
    </row>
    <row r="5" spans="1:18" ht="30" customHeight="1">
      <c r="A5" s="104"/>
      <c r="B5" s="98"/>
      <c r="C5" s="65"/>
      <c r="D5" s="66"/>
      <c r="E5" s="66"/>
      <c r="F5" s="66"/>
      <c r="G5" s="61"/>
      <c r="H5" s="61"/>
      <c r="I5" s="67"/>
      <c r="J5" s="68"/>
      <c r="K5" s="67"/>
      <c r="L5" s="67"/>
      <c r="M5" s="67"/>
      <c r="N5" s="62"/>
      <c r="O5" s="276" t="s">
        <v>234</v>
      </c>
      <c r="P5" s="276"/>
      <c r="Q5" s="276"/>
      <c r="R5" s="282"/>
    </row>
    <row r="6" spans="1:18" ht="29.25" customHeight="1">
      <c r="A6" s="274" t="s">
        <v>153</v>
      </c>
      <c r="B6" s="275"/>
      <c r="C6" s="275" t="s">
        <v>184</v>
      </c>
      <c r="D6" s="275"/>
      <c r="E6" s="275"/>
      <c r="F6" s="275"/>
      <c r="G6" s="275"/>
      <c r="H6" s="61"/>
      <c r="I6" s="294" t="s">
        <v>238</v>
      </c>
      <c r="J6" s="294"/>
      <c r="K6" s="294"/>
      <c r="L6" s="294"/>
      <c r="M6" s="294"/>
      <c r="N6" s="62"/>
      <c r="O6" s="280"/>
      <c r="P6" s="280"/>
      <c r="Q6" s="280"/>
      <c r="R6" s="281"/>
    </row>
    <row r="7" spans="1:18" ht="29.25" customHeight="1">
      <c r="A7" s="104"/>
      <c r="B7" s="98"/>
      <c r="C7" s="58"/>
      <c r="D7" s="96"/>
      <c r="E7" s="96"/>
      <c r="F7" s="96"/>
      <c r="G7" s="98"/>
      <c r="H7" s="61"/>
      <c r="I7" s="69"/>
      <c r="J7" s="70"/>
      <c r="K7" s="69"/>
      <c r="L7" s="69"/>
      <c r="M7" s="69"/>
      <c r="N7" s="62"/>
      <c r="O7" s="96"/>
      <c r="P7" s="71"/>
      <c r="Q7" s="96"/>
      <c r="R7" s="97"/>
    </row>
    <row r="8" spans="1:18" ht="20.25" customHeight="1">
      <c r="A8" s="105"/>
      <c r="B8" s="106"/>
      <c r="C8" s="65"/>
      <c r="D8" s="66"/>
      <c r="E8" s="66"/>
      <c r="F8" s="72"/>
      <c r="G8" s="98"/>
      <c r="H8" s="61"/>
      <c r="I8" s="73"/>
      <c r="J8" s="293"/>
      <c r="K8" s="293"/>
      <c r="L8" s="293"/>
      <c r="M8" s="293"/>
      <c r="N8" s="62"/>
      <c r="O8" s="96"/>
      <c r="P8" s="71"/>
      <c r="Q8" s="96"/>
      <c r="R8" s="97"/>
    </row>
    <row r="9" spans="1:18" ht="15" customHeight="1">
      <c r="A9" s="105"/>
      <c r="B9" s="106"/>
      <c r="C9" s="74" t="s">
        <v>229</v>
      </c>
      <c r="D9" s="60"/>
      <c r="E9" s="95"/>
      <c r="F9" s="98"/>
      <c r="G9" s="61"/>
      <c r="I9" s="294" t="s">
        <v>236</v>
      </c>
      <c r="J9" s="294"/>
      <c r="K9" s="294"/>
      <c r="L9" s="294"/>
      <c r="M9" s="294"/>
      <c r="N9" s="62"/>
      <c r="O9" s="96"/>
      <c r="P9" s="71"/>
      <c r="Q9" s="96"/>
      <c r="R9" s="97"/>
    </row>
    <row r="10" spans="1:18" ht="15" customHeight="1">
      <c r="A10" s="105"/>
      <c r="B10" s="106"/>
      <c r="C10" s="58"/>
      <c r="D10" s="60"/>
      <c r="E10" s="60"/>
      <c r="F10" s="95"/>
      <c r="G10" s="98"/>
      <c r="H10" s="61"/>
      <c r="I10" s="96"/>
      <c r="J10" s="75"/>
      <c r="K10" s="96"/>
      <c r="L10" s="96"/>
      <c r="M10" s="96"/>
      <c r="N10" s="62"/>
      <c r="O10" s="96"/>
      <c r="P10" s="71"/>
      <c r="Q10" s="96"/>
      <c r="R10" s="97"/>
    </row>
    <row r="11" spans="1:18" ht="15" customHeight="1">
      <c r="A11" s="105"/>
      <c r="B11" s="106"/>
      <c r="C11" s="58"/>
      <c r="D11" s="60"/>
      <c r="E11" s="60"/>
      <c r="F11" s="95"/>
      <c r="G11" s="98"/>
      <c r="H11" s="61"/>
      <c r="I11" s="96"/>
      <c r="J11" s="76"/>
      <c r="K11" s="96"/>
      <c r="L11" s="96"/>
      <c r="M11" s="96"/>
      <c r="N11" s="62"/>
      <c r="O11" s="96"/>
      <c r="P11" s="71"/>
      <c r="Q11" s="96"/>
      <c r="R11" s="97"/>
    </row>
    <row r="12" spans="1:18" ht="15" customHeight="1">
      <c r="A12" s="105"/>
      <c r="B12" s="106"/>
      <c r="C12" s="58"/>
      <c r="D12" s="60"/>
      <c r="E12" s="60"/>
      <c r="F12" s="95"/>
      <c r="G12" s="98"/>
      <c r="H12" s="61"/>
      <c r="I12" s="96"/>
      <c r="J12" s="75"/>
      <c r="K12" s="96"/>
      <c r="L12" s="96"/>
      <c r="M12" s="96"/>
      <c r="N12" s="62"/>
      <c r="O12" s="96"/>
      <c r="P12" s="71"/>
      <c r="Q12" s="96"/>
      <c r="R12" s="97"/>
    </row>
    <row r="13" spans="1:18" ht="15" customHeight="1">
      <c r="A13" s="105"/>
      <c r="B13" s="106"/>
      <c r="C13" s="65"/>
      <c r="D13" s="66"/>
      <c r="E13" s="66"/>
      <c r="F13" s="72"/>
      <c r="G13" s="77"/>
      <c r="H13" s="61"/>
      <c r="I13" s="78"/>
      <c r="J13" s="79"/>
      <c r="K13" s="78"/>
      <c r="L13" s="78"/>
      <c r="M13" s="78"/>
      <c r="N13" s="62"/>
      <c r="O13" s="96"/>
      <c r="P13" s="71"/>
      <c r="Q13" s="96"/>
      <c r="R13" s="97"/>
    </row>
    <row r="14" spans="1:18" ht="15" customHeight="1">
      <c r="A14" s="105"/>
      <c r="B14" s="106" t="s">
        <v>155</v>
      </c>
      <c r="C14" s="80" t="s">
        <v>235</v>
      </c>
      <c r="E14" s="60"/>
      <c r="F14" s="95"/>
      <c r="G14" s="98"/>
      <c r="H14" s="61"/>
      <c r="I14" s="294" t="s">
        <v>237</v>
      </c>
      <c r="J14" s="294"/>
      <c r="K14" s="294"/>
      <c r="L14" s="294"/>
      <c r="M14" s="294"/>
      <c r="N14" s="62"/>
      <c r="O14" s="96"/>
      <c r="P14" s="71"/>
      <c r="Q14" s="96"/>
      <c r="R14" s="97"/>
    </row>
    <row r="15" spans="1:18" ht="15" customHeight="1">
      <c r="A15" s="105"/>
      <c r="B15" s="106"/>
      <c r="C15" s="58"/>
      <c r="D15" s="81"/>
      <c r="E15" s="60"/>
      <c r="F15" s="95"/>
      <c r="G15" s="98"/>
      <c r="H15" s="61"/>
      <c r="I15" s="96"/>
      <c r="J15" s="75"/>
      <c r="K15" s="96"/>
      <c r="L15" s="96"/>
      <c r="M15" s="96"/>
      <c r="N15" s="62"/>
      <c r="O15" s="96"/>
      <c r="P15" s="71"/>
      <c r="Q15" s="96"/>
      <c r="R15" s="97"/>
    </row>
    <row r="16" spans="1:18" ht="15" customHeight="1">
      <c r="A16" s="105"/>
      <c r="B16" s="106"/>
      <c r="C16" s="58"/>
      <c r="D16" s="81"/>
      <c r="E16" s="60"/>
      <c r="F16" s="95"/>
      <c r="G16" s="98"/>
      <c r="H16" s="61"/>
      <c r="I16" s="96"/>
      <c r="J16" s="75"/>
      <c r="K16" s="96"/>
      <c r="L16" s="96"/>
      <c r="M16" s="96"/>
      <c r="N16" s="62"/>
      <c r="O16" s="96"/>
      <c r="P16" s="71"/>
      <c r="Q16" s="96"/>
      <c r="R16" s="97"/>
    </row>
    <row r="17" spans="1:18" ht="15" customHeight="1" thickBot="1">
      <c r="A17" s="105"/>
      <c r="B17" s="106"/>
      <c r="C17" s="58"/>
      <c r="D17" s="81"/>
      <c r="E17" s="60"/>
      <c r="F17" s="95"/>
      <c r="G17" s="98"/>
      <c r="H17" s="61"/>
      <c r="I17" s="96"/>
      <c r="J17" s="75"/>
      <c r="K17" s="96"/>
      <c r="L17" s="96"/>
      <c r="M17" s="96"/>
      <c r="N17" s="62"/>
      <c r="O17" s="96"/>
      <c r="P17" s="71"/>
      <c r="Q17" s="96"/>
      <c r="R17" s="97"/>
    </row>
    <row r="18" spans="1:18" ht="15" customHeight="1">
      <c r="A18" s="105"/>
      <c r="B18" s="106"/>
      <c r="C18" s="65"/>
      <c r="D18" s="66"/>
      <c r="E18" s="66"/>
      <c r="F18" s="72"/>
      <c r="G18" s="77"/>
      <c r="H18" s="61"/>
      <c r="I18" s="96"/>
      <c r="J18" s="82"/>
      <c r="K18" s="96"/>
      <c r="L18" s="96"/>
      <c r="M18" s="96"/>
      <c r="N18" s="62"/>
      <c r="O18" s="96"/>
      <c r="P18" s="71"/>
      <c r="Q18" s="96"/>
      <c r="R18" s="97"/>
    </row>
    <row r="19" spans="1:18" ht="15" customHeight="1">
      <c r="A19" s="105"/>
      <c r="B19" s="106"/>
      <c r="C19" s="83" t="s">
        <v>89</v>
      </c>
      <c r="E19" s="60"/>
      <c r="F19" s="95"/>
      <c r="G19" s="98"/>
      <c r="H19" s="61"/>
      <c r="I19" s="96"/>
      <c r="J19" s="75"/>
      <c r="K19" s="96"/>
      <c r="L19" s="96"/>
      <c r="M19" s="96"/>
      <c r="N19" s="62"/>
      <c r="O19" s="96"/>
      <c r="P19" s="71"/>
      <c r="Q19" s="96"/>
      <c r="R19" s="97"/>
    </row>
    <row r="20" spans="1:18" ht="15" customHeight="1">
      <c r="A20" s="105"/>
      <c r="B20" s="106"/>
      <c r="C20" s="83"/>
      <c r="E20" s="60"/>
      <c r="F20" s="95"/>
      <c r="G20" s="98"/>
      <c r="H20" s="61"/>
      <c r="I20" s="96"/>
      <c r="J20" s="75"/>
      <c r="K20" s="96"/>
      <c r="L20" s="96"/>
      <c r="M20" s="96"/>
      <c r="N20" s="62"/>
      <c r="O20" s="96"/>
      <c r="P20" s="71"/>
      <c r="Q20" s="96"/>
      <c r="R20" s="97"/>
    </row>
    <row r="21" spans="1:18" ht="21.75" customHeight="1">
      <c r="A21" s="107"/>
      <c r="B21" s="86"/>
      <c r="C21" s="84"/>
      <c r="D21" s="60"/>
      <c r="E21" s="60"/>
      <c r="F21" s="95"/>
      <c r="G21" s="98"/>
      <c r="H21" s="85"/>
      <c r="I21" s="86"/>
      <c r="K21" s="87"/>
      <c r="L21" s="87"/>
      <c r="M21" s="88"/>
      <c r="N21" s="88"/>
      <c r="O21" s="89"/>
      <c r="P21" s="90"/>
      <c r="Q21" s="89"/>
      <c r="R21" s="91"/>
    </row>
    <row r="22" spans="1:18" s="92" customFormat="1" ht="93" customHeight="1" thickBot="1">
      <c r="A22" s="109" t="s">
        <v>0</v>
      </c>
      <c r="B22" s="109" t="s">
        <v>120</v>
      </c>
      <c r="C22" s="110" t="s">
        <v>10</v>
      </c>
      <c r="D22" s="109" t="s">
        <v>1</v>
      </c>
      <c r="E22" s="109" t="s">
        <v>11</v>
      </c>
      <c r="F22" s="109" t="s">
        <v>2</v>
      </c>
      <c r="G22" s="109" t="s">
        <v>3</v>
      </c>
      <c r="H22" s="109" t="s">
        <v>17</v>
      </c>
      <c r="I22" s="109" t="s">
        <v>156</v>
      </c>
      <c r="J22" s="111" t="s">
        <v>12</v>
      </c>
      <c r="K22" s="109" t="s">
        <v>5</v>
      </c>
      <c r="L22" s="109" t="s">
        <v>9</v>
      </c>
      <c r="M22" s="109" t="s">
        <v>6</v>
      </c>
      <c r="N22" s="109" t="s">
        <v>8</v>
      </c>
      <c r="O22" s="112" t="s">
        <v>16</v>
      </c>
      <c r="P22" s="113" t="s">
        <v>7</v>
      </c>
      <c r="Q22" s="114" t="s">
        <v>13</v>
      </c>
      <c r="R22" s="115" t="s">
        <v>15</v>
      </c>
    </row>
    <row r="23" spans="1:18" s="92" customFormat="1" ht="197.25" customHeight="1">
      <c r="A23" s="295" t="s">
        <v>118</v>
      </c>
      <c r="B23" s="283" t="s">
        <v>69</v>
      </c>
      <c r="C23" s="263">
        <v>0.04</v>
      </c>
      <c r="D23" s="238" t="s">
        <v>187</v>
      </c>
      <c r="E23" s="145">
        <v>0.3</v>
      </c>
      <c r="F23" s="238" t="s">
        <v>51</v>
      </c>
      <c r="G23" s="238">
        <v>45292</v>
      </c>
      <c r="H23" s="238">
        <v>45657</v>
      </c>
      <c r="I23" s="238" t="s">
        <v>94</v>
      </c>
      <c r="J23" s="146">
        <f>(0+0+0+0)/(2)*100%</f>
        <v>0</v>
      </c>
      <c r="K23" s="147">
        <v>2</v>
      </c>
      <c r="L23" s="238" t="s">
        <v>22</v>
      </c>
      <c r="M23" s="238" t="s">
        <v>115</v>
      </c>
      <c r="N23" s="148" t="s">
        <v>21</v>
      </c>
      <c r="O23" s="237">
        <f>J23*E23</f>
        <v>0</v>
      </c>
      <c r="P23" s="149"/>
      <c r="Q23" s="267">
        <f>O23+O24</f>
        <v>0</v>
      </c>
      <c r="R23" s="270">
        <f>Q23*C23</f>
        <v>0</v>
      </c>
    </row>
    <row r="24" spans="1:18" s="92" customFormat="1" ht="174" customHeight="1">
      <c r="A24" s="296"/>
      <c r="B24" s="284"/>
      <c r="C24" s="264"/>
      <c r="D24" s="236" t="s">
        <v>188</v>
      </c>
      <c r="E24" s="150">
        <v>0.7</v>
      </c>
      <c r="F24" s="236" t="s">
        <v>51</v>
      </c>
      <c r="G24" s="238">
        <v>45292</v>
      </c>
      <c r="H24" s="236">
        <v>45657</v>
      </c>
      <c r="I24" s="151" t="s">
        <v>95</v>
      </c>
      <c r="J24" s="146">
        <f>(0+0+0+0)/(13)*100%</f>
        <v>0</v>
      </c>
      <c r="K24" s="147">
        <v>13</v>
      </c>
      <c r="L24" s="236" t="s">
        <v>23</v>
      </c>
      <c r="M24" s="236" t="s">
        <v>125</v>
      </c>
      <c r="N24" s="152" t="s">
        <v>21</v>
      </c>
      <c r="O24" s="237">
        <f aca="true" t="shared" si="0" ref="O24:O55">J24*E24</f>
        <v>0</v>
      </c>
      <c r="P24" s="149"/>
      <c r="Q24" s="268"/>
      <c r="R24" s="271"/>
    </row>
    <row r="25" spans="1:18" s="92" customFormat="1" ht="165.75" customHeight="1">
      <c r="A25" s="296"/>
      <c r="B25" s="287" t="s">
        <v>52</v>
      </c>
      <c r="C25" s="263">
        <v>0.05</v>
      </c>
      <c r="D25" s="236" t="s">
        <v>189</v>
      </c>
      <c r="E25" s="150">
        <v>0.2</v>
      </c>
      <c r="F25" s="236" t="s">
        <v>51</v>
      </c>
      <c r="G25" s="238">
        <v>45292</v>
      </c>
      <c r="H25" s="236">
        <v>45657</v>
      </c>
      <c r="I25" s="236" t="s">
        <v>96</v>
      </c>
      <c r="J25" s="146">
        <f>(0+0+0+0)/(2)*100%</f>
        <v>0</v>
      </c>
      <c r="K25" s="153">
        <v>2</v>
      </c>
      <c r="L25" s="154" t="s">
        <v>22</v>
      </c>
      <c r="M25" s="155" t="s">
        <v>126</v>
      </c>
      <c r="N25" s="152" t="s">
        <v>21</v>
      </c>
      <c r="O25" s="237">
        <f t="shared" si="0"/>
        <v>0</v>
      </c>
      <c r="P25" s="149"/>
      <c r="Q25" s="277">
        <f>O25+O26+O27</f>
        <v>0</v>
      </c>
      <c r="R25" s="269">
        <f>Q25*C25</f>
        <v>0</v>
      </c>
    </row>
    <row r="26" spans="1:19" s="92" customFormat="1" ht="210.75" customHeight="1">
      <c r="A26" s="296"/>
      <c r="B26" s="288"/>
      <c r="C26" s="265"/>
      <c r="D26" s="156" t="s">
        <v>190</v>
      </c>
      <c r="E26" s="157">
        <v>0.6</v>
      </c>
      <c r="F26" s="152" t="s">
        <v>51</v>
      </c>
      <c r="G26" s="154">
        <v>45292</v>
      </c>
      <c r="H26" s="158">
        <v>45657</v>
      </c>
      <c r="I26" s="156" t="s">
        <v>64</v>
      </c>
      <c r="J26" s="159">
        <f>(0+0+0+0)/(40)*100%</f>
        <v>0</v>
      </c>
      <c r="K26" s="160">
        <v>1</v>
      </c>
      <c r="L26" s="161" t="s">
        <v>23</v>
      </c>
      <c r="M26" s="158" t="s">
        <v>125</v>
      </c>
      <c r="N26" s="162" t="s">
        <v>21</v>
      </c>
      <c r="O26" s="237">
        <f t="shared" si="0"/>
        <v>0</v>
      </c>
      <c r="P26" s="149"/>
      <c r="Q26" s="278">
        <f>+O26</f>
        <v>0</v>
      </c>
      <c r="R26" s="265">
        <f>+Q26*C26</f>
        <v>0</v>
      </c>
      <c r="S26" s="229"/>
    </row>
    <row r="27" spans="1:18" s="92" customFormat="1" ht="193.5" customHeight="1">
      <c r="A27" s="296"/>
      <c r="B27" s="284"/>
      <c r="C27" s="264"/>
      <c r="D27" s="163" t="s">
        <v>127</v>
      </c>
      <c r="E27" s="164">
        <v>0.2</v>
      </c>
      <c r="F27" s="154" t="s">
        <v>51</v>
      </c>
      <c r="G27" s="165">
        <v>45292</v>
      </c>
      <c r="H27" s="155">
        <v>45323</v>
      </c>
      <c r="I27" s="163" t="s">
        <v>97</v>
      </c>
      <c r="J27" s="166">
        <f>(0+0+0+0)/(4)*100%</f>
        <v>0</v>
      </c>
      <c r="K27" s="153">
        <v>4</v>
      </c>
      <c r="L27" s="161" t="s">
        <v>213</v>
      </c>
      <c r="M27" s="167" t="s">
        <v>128</v>
      </c>
      <c r="N27" s="168" t="s">
        <v>21</v>
      </c>
      <c r="O27" s="237">
        <f t="shared" si="0"/>
        <v>0</v>
      </c>
      <c r="P27" s="149"/>
      <c r="Q27" s="279"/>
      <c r="R27" s="264"/>
    </row>
    <row r="28" spans="1:18" s="92" customFormat="1" ht="183.75" customHeight="1">
      <c r="A28" s="296"/>
      <c r="B28" s="163" t="s">
        <v>191</v>
      </c>
      <c r="C28" s="239">
        <v>0.04</v>
      </c>
      <c r="D28" s="154" t="s">
        <v>167</v>
      </c>
      <c r="E28" s="164">
        <v>1</v>
      </c>
      <c r="F28" s="154" t="s">
        <v>51</v>
      </c>
      <c r="G28" s="154">
        <v>45292</v>
      </c>
      <c r="H28" s="154">
        <v>45638</v>
      </c>
      <c r="I28" s="169" t="s">
        <v>192</v>
      </c>
      <c r="J28" s="170">
        <f>(0+0+0+0)/(4)*100%</f>
        <v>0</v>
      </c>
      <c r="K28" s="171">
        <v>1</v>
      </c>
      <c r="L28" s="161" t="s">
        <v>23</v>
      </c>
      <c r="M28" s="169" t="s">
        <v>128</v>
      </c>
      <c r="N28" s="154" t="s">
        <v>21</v>
      </c>
      <c r="O28" s="237">
        <f t="shared" si="0"/>
        <v>0</v>
      </c>
      <c r="P28" s="149"/>
      <c r="Q28" s="172">
        <f>O28</f>
        <v>0</v>
      </c>
      <c r="R28" s="245">
        <f>Q28*C28</f>
        <v>0</v>
      </c>
    </row>
    <row r="29" spans="1:18" s="92" customFormat="1" ht="198" customHeight="1">
      <c r="A29" s="296"/>
      <c r="B29" s="258" t="s">
        <v>98</v>
      </c>
      <c r="C29" s="245">
        <v>0.05</v>
      </c>
      <c r="D29" s="155" t="s">
        <v>99</v>
      </c>
      <c r="E29" s="157">
        <v>1</v>
      </c>
      <c r="F29" s="163" t="s">
        <v>51</v>
      </c>
      <c r="G29" s="163">
        <v>45292</v>
      </c>
      <c r="H29" s="163">
        <v>45657</v>
      </c>
      <c r="I29" s="177" t="s">
        <v>100</v>
      </c>
      <c r="J29" s="173">
        <v>0</v>
      </c>
      <c r="K29" s="171">
        <v>1</v>
      </c>
      <c r="L29" s="161" t="s">
        <v>23</v>
      </c>
      <c r="M29" s="154" t="s">
        <v>129</v>
      </c>
      <c r="N29" s="174" t="s">
        <v>21</v>
      </c>
      <c r="O29" s="237">
        <f t="shared" si="0"/>
        <v>0</v>
      </c>
      <c r="P29" s="149"/>
      <c r="Q29" s="172">
        <f>O29</f>
        <v>0</v>
      </c>
      <c r="R29" s="241">
        <f>+Q29*C29</f>
        <v>0</v>
      </c>
    </row>
    <row r="30" spans="1:18" s="92" customFormat="1" ht="184.5" customHeight="1">
      <c r="A30" s="297"/>
      <c r="B30" s="180" t="s">
        <v>130</v>
      </c>
      <c r="C30" s="245">
        <v>0.04</v>
      </c>
      <c r="D30" s="244" t="s">
        <v>193</v>
      </c>
      <c r="E30" s="176">
        <v>1</v>
      </c>
      <c r="F30" s="178" t="s">
        <v>51</v>
      </c>
      <c r="G30" s="177">
        <v>45292</v>
      </c>
      <c r="H30" s="177">
        <v>45657</v>
      </c>
      <c r="I30" s="181" t="s">
        <v>131</v>
      </c>
      <c r="J30" s="182">
        <v>0</v>
      </c>
      <c r="K30" s="171">
        <v>1</v>
      </c>
      <c r="L30" s="179" t="s">
        <v>23</v>
      </c>
      <c r="M30" s="236" t="s">
        <v>126</v>
      </c>
      <c r="N30" s="154" t="s">
        <v>183</v>
      </c>
      <c r="O30" s="237">
        <f t="shared" si="0"/>
        <v>0</v>
      </c>
      <c r="P30" s="183"/>
      <c r="Q30" s="172">
        <f>+O30</f>
        <v>0</v>
      </c>
      <c r="R30" s="245">
        <f>Q30*C30</f>
        <v>0</v>
      </c>
    </row>
    <row r="31" spans="1:18" s="92" customFormat="1" ht="251.25" customHeight="1">
      <c r="A31" s="261" t="s">
        <v>62</v>
      </c>
      <c r="B31" s="260" t="s">
        <v>47</v>
      </c>
      <c r="C31" s="265">
        <v>0.06</v>
      </c>
      <c r="D31" s="235" t="s">
        <v>147</v>
      </c>
      <c r="E31" s="243">
        <v>0.5</v>
      </c>
      <c r="F31" s="235" t="s">
        <v>48</v>
      </c>
      <c r="G31" s="184">
        <v>45292</v>
      </c>
      <c r="H31" s="184">
        <v>45657</v>
      </c>
      <c r="I31" s="235" t="s">
        <v>87</v>
      </c>
      <c r="J31" s="185">
        <f>(0/1)*100%</f>
        <v>0</v>
      </c>
      <c r="K31" s="240">
        <v>1</v>
      </c>
      <c r="L31" s="235" t="s">
        <v>23</v>
      </c>
      <c r="M31" s="244" t="s">
        <v>116</v>
      </c>
      <c r="N31" s="186" t="s">
        <v>21</v>
      </c>
      <c r="O31" s="237">
        <f>+J31*E31</f>
        <v>0</v>
      </c>
      <c r="P31" s="149"/>
      <c r="Q31" s="267">
        <f>O31+O32</f>
        <v>0</v>
      </c>
      <c r="R31" s="263">
        <f>+Q31*C31</f>
        <v>0</v>
      </c>
    </row>
    <row r="32" spans="1:18" s="92" customFormat="1" ht="294" customHeight="1">
      <c r="A32" s="266"/>
      <c r="B32" s="261"/>
      <c r="C32" s="264"/>
      <c r="D32" s="244" t="s">
        <v>49</v>
      </c>
      <c r="E32" s="247">
        <v>0.5</v>
      </c>
      <c r="F32" s="244" t="s">
        <v>48</v>
      </c>
      <c r="G32" s="184">
        <v>44927</v>
      </c>
      <c r="H32" s="184">
        <v>45657</v>
      </c>
      <c r="I32" s="244" t="s">
        <v>86</v>
      </c>
      <c r="J32" s="185">
        <f>(0/1)*100%</f>
        <v>0</v>
      </c>
      <c r="K32" s="245">
        <v>1</v>
      </c>
      <c r="L32" s="244" t="s">
        <v>23</v>
      </c>
      <c r="M32" s="244" t="s">
        <v>116</v>
      </c>
      <c r="N32" s="186" t="s">
        <v>21</v>
      </c>
      <c r="O32" s="237">
        <f>+J32*E32</f>
        <v>0</v>
      </c>
      <c r="P32" s="149"/>
      <c r="Q32" s="268"/>
      <c r="R32" s="264"/>
    </row>
    <row r="33" spans="1:18" s="92" customFormat="1" ht="144" customHeight="1">
      <c r="A33" s="244" t="s">
        <v>53</v>
      </c>
      <c r="B33" s="244" t="s">
        <v>50</v>
      </c>
      <c r="C33" s="245">
        <v>0.03</v>
      </c>
      <c r="D33" s="244" t="s">
        <v>148</v>
      </c>
      <c r="E33" s="247">
        <v>1</v>
      </c>
      <c r="F33" s="244" t="s">
        <v>48</v>
      </c>
      <c r="G33" s="187">
        <v>45292</v>
      </c>
      <c r="H33" s="187">
        <v>45657</v>
      </c>
      <c r="I33" s="244" t="s">
        <v>86</v>
      </c>
      <c r="J33" s="185">
        <f>(0/1)*100%</f>
        <v>0</v>
      </c>
      <c r="K33" s="245">
        <v>1</v>
      </c>
      <c r="L33" s="244" t="s">
        <v>23</v>
      </c>
      <c r="M33" s="244" t="s">
        <v>116</v>
      </c>
      <c r="N33" s="186" t="s">
        <v>21</v>
      </c>
      <c r="O33" s="237">
        <f>+J33*E33</f>
        <v>0</v>
      </c>
      <c r="P33" s="188"/>
      <c r="Q33" s="245">
        <f>+O33</f>
        <v>0</v>
      </c>
      <c r="R33" s="245">
        <f>+Q33*C33</f>
        <v>0</v>
      </c>
    </row>
    <row r="34" spans="1:18" s="92" customFormat="1" ht="189" customHeight="1">
      <c r="A34" s="262" t="s">
        <v>186</v>
      </c>
      <c r="B34" s="262" t="s">
        <v>161</v>
      </c>
      <c r="C34" s="263">
        <v>0.04</v>
      </c>
      <c r="D34" s="244" t="s">
        <v>162</v>
      </c>
      <c r="E34" s="247">
        <v>0.4</v>
      </c>
      <c r="F34" s="244" t="s">
        <v>149</v>
      </c>
      <c r="G34" s="189">
        <v>45292</v>
      </c>
      <c r="H34" s="189">
        <v>45382</v>
      </c>
      <c r="I34" s="244" t="s">
        <v>163</v>
      </c>
      <c r="J34" s="146">
        <f>(0/1)*100%</f>
        <v>0</v>
      </c>
      <c r="K34" s="245">
        <v>1</v>
      </c>
      <c r="L34" s="244" t="s">
        <v>23</v>
      </c>
      <c r="M34" s="244" t="s">
        <v>117</v>
      </c>
      <c r="N34" s="186" t="s">
        <v>21</v>
      </c>
      <c r="O34" s="237">
        <f t="shared" si="0"/>
        <v>0</v>
      </c>
      <c r="P34" s="190"/>
      <c r="Q34" s="263">
        <f>+O34+O35</f>
        <v>0</v>
      </c>
      <c r="R34" s="263">
        <f>Q34*C34</f>
        <v>0</v>
      </c>
    </row>
    <row r="35" spans="1:18" s="92" customFormat="1" ht="211.5" customHeight="1">
      <c r="A35" s="261"/>
      <c r="B35" s="261"/>
      <c r="C35" s="264"/>
      <c r="D35" s="244" t="s">
        <v>164</v>
      </c>
      <c r="E35" s="247">
        <v>0.6</v>
      </c>
      <c r="F35" s="244" t="s">
        <v>149</v>
      </c>
      <c r="G35" s="187">
        <v>45383</v>
      </c>
      <c r="H35" s="187">
        <v>45657</v>
      </c>
      <c r="I35" s="244" t="s">
        <v>214</v>
      </c>
      <c r="J35" s="146">
        <f>(0/1)*100%</f>
        <v>0</v>
      </c>
      <c r="K35" s="245">
        <v>1</v>
      </c>
      <c r="L35" s="244" t="s">
        <v>23</v>
      </c>
      <c r="M35" s="244" t="s">
        <v>117</v>
      </c>
      <c r="N35" s="186" t="s">
        <v>21</v>
      </c>
      <c r="O35" s="237">
        <f t="shared" si="0"/>
        <v>0</v>
      </c>
      <c r="P35" s="190"/>
      <c r="Q35" s="264">
        <f>+O35*E35</f>
        <v>0</v>
      </c>
      <c r="R35" s="264">
        <f>+Q35*C35</f>
        <v>0</v>
      </c>
    </row>
    <row r="36" spans="1:18" s="92" customFormat="1" ht="226.5" customHeight="1">
      <c r="A36" s="244" t="s">
        <v>194</v>
      </c>
      <c r="B36" s="191" t="s">
        <v>195</v>
      </c>
      <c r="C36" s="239">
        <v>0.03</v>
      </c>
      <c r="D36" s="244" t="s">
        <v>196</v>
      </c>
      <c r="E36" s="247">
        <v>1</v>
      </c>
      <c r="F36" s="244" t="s">
        <v>197</v>
      </c>
      <c r="G36" s="187">
        <v>45337</v>
      </c>
      <c r="H36" s="187">
        <v>45657</v>
      </c>
      <c r="I36" s="244" t="s">
        <v>198</v>
      </c>
      <c r="J36" s="146">
        <f>(0/3)*100%</f>
        <v>0</v>
      </c>
      <c r="K36" s="192">
        <v>3</v>
      </c>
      <c r="L36" s="244" t="s">
        <v>22</v>
      </c>
      <c r="M36" s="244" t="s">
        <v>56</v>
      </c>
      <c r="N36" s="186" t="s">
        <v>21</v>
      </c>
      <c r="O36" s="237">
        <f>+J36*E36</f>
        <v>0</v>
      </c>
      <c r="P36" s="190"/>
      <c r="Q36" s="240">
        <f>+O36*E36</f>
        <v>0</v>
      </c>
      <c r="R36" s="240">
        <f>+Q36*C36</f>
        <v>0</v>
      </c>
    </row>
    <row r="37" spans="1:18" s="92" customFormat="1" ht="409.5" customHeight="1">
      <c r="A37" s="262" t="s">
        <v>199</v>
      </c>
      <c r="B37" s="244" t="s">
        <v>67</v>
      </c>
      <c r="C37" s="247">
        <v>0.04</v>
      </c>
      <c r="D37" s="244" t="s">
        <v>57</v>
      </c>
      <c r="E37" s="247">
        <v>1</v>
      </c>
      <c r="F37" s="244" t="s">
        <v>55</v>
      </c>
      <c r="G37" s="189">
        <v>45337</v>
      </c>
      <c r="H37" s="189">
        <v>45657</v>
      </c>
      <c r="I37" s="244" t="s">
        <v>85</v>
      </c>
      <c r="J37" s="146">
        <f>((0/1))*100%</f>
        <v>0</v>
      </c>
      <c r="K37" s="245">
        <v>1</v>
      </c>
      <c r="L37" s="244" t="s">
        <v>23</v>
      </c>
      <c r="M37" s="244" t="s">
        <v>56</v>
      </c>
      <c r="N37" s="186" t="s">
        <v>21</v>
      </c>
      <c r="O37" s="237">
        <f t="shared" si="0"/>
        <v>0</v>
      </c>
      <c r="P37" s="190"/>
      <c r="Q37" s="245">
        <f>O37</f>
        <v>0</v>
      </c>
      <c r="R37" s="247">
        <f>Q37*C37</f>
        <v>0</v>
      </c>
    </row>
    <row r="38" spans="1:18" s="92" customFormat="1" ht="255.75" customHeight="1">
      <c r="A38" s="261"/>
      <c r="B38" s="244" t="s">
        <v>152</v>
      </c>
      <c r="C38" s="247">
        <v>0.04</v>
      </c>
      <c r="D38" s="244" t="s">
        <v>165</v>
      </c>
      <c r="E38" s="247">
        <v>1</v>
      </c>
      <c r="F38" s="244" t="s">
        <v>58</v>
      </c>
      <c r="G38" s="189">
        <v>45292</v>
      </c>
      <c r="H38" s="189">
        <v>45657</v>
      </c>
      <c r="I38" s="244" t="s">
        <v>166</v>
      </c>
      <c r="J38" s="146">
        <f>(0/1)*100%</f>
        <v>0</v>
      </c>
      <c r="K38" s="245">
        <v>1</v>
      </c>
      <c r="L38" s="244" t="s">
        <v>23</v>
      </c>
      <c r="M38" s="244" t="s">
        <v>26</v>
      </c>
      <c r="N38" s="186" t="s">
        <v>59</v>
      </c>
      <c r="O38" s="237">
        <f t="shared" si="0"/>
        <v>0</v>
      </c>
      <c r="P38" s="190"/>
      <c r="Q38" s="245">
        <f>+O38*E38</f>
        <v>0</v>
      </c>
      <c r="R38" s="247">
        <f>Q38*C38</f>
        <v>0</v>
      </c>
    </row>
    <row r="39" spans="1:18" s="250" customFormat="1" ht="147.75" customHeight="1">
      <c r="A39" s="285" t="s">
        <v>211</v>
      </c>
      <c r="B39" s="246" t="s">
        <v>119</v>
      </c>
      <c r="C39" s="247">
        <v>0.02</v>
      </c>
      <c r="D39" s="246" t="s">
        <v>169</v>
      </c>
      <c r="E39" s="247">
        <v>1</v>
      </c>
      <c r="F39" s="246" t="s">
        <v>150</v>
      </c>
      <c r="G39" s="189">
        <v>45292</v>
      </c>
      <c r="H39" s="189">
        <v>45657</v>
      </c>
      <c r="I39" s="246" t="s">
        <v>121</v>
      </c>
      <c r="J39" s="249">
        <f>(0/1)*100%</f>
        <v>0</v>
      </c>
      <c r="K39" s="194">
        <v>1</v>
      </c>
      <c r="L39" s="246" t="s">
        <v>23</v>
      </c>
      <c r="M39" s="195" t="s">
        <v>20</v>
      </c>
      <c r="N39" s="195" t="s">
        <v>157</v>
      </c>
      <c r="O39" s="237">
        <f t="shared" si="0"/>
        <v>0</v>
      </c>
      <c r="P39" s="190"/>
      <c r="Q39" s="245">
        <f>+O39</f>
        <v>0</v>
      </c>
      <c r="R39" s="247">
        <f>Q39*C39</f>
        <v>0</v>
      </c>
    </row>
    <row r="40" spans="1:18" s="92" customFormat="1" ht="150" customHeight="1">
      <c r="A40" s="298"/>
      <c r="B40" s="251" t="s">
        <v>168</v>
      </c>
      <c r="C40" s="252">
        <v>0.02</v>
      </c>
      <c r="D40" s="251" t="s">
        <v>170</v>
      </c>
      <c r="E40" s="252">
        <v>1</v>
      </c>
      <c r="F40" s="251" t="s">
        <v>150</v>
      </c>
      <c r="G40" s="253">
        <v>45292</v>
      </c>
      <c r="H40" s="253">
        <v>45382</v>
      </c>
      <c r="I40" s="253" t="s">
        <v>168</v>
      </c>
      <c r="J40" s="254">
        <f>(0/1)*100%</f>
        <v>0</v>
      </c>
      <c r="K40" s="255">
        <v>1</v>
      </c>
      <c r="L40" s="251" t="s">
        <v>22</v>
      </c>
      <c r="M40" s="256" t="s">
        <v>20</v>
      </c>
      <c r="N40" s="256" t="s">
        <v>171</v>
      </c>
      <c r="O40" s="257">
        <f>J40*E40</f>
        <v>0</v>
      </c>
      <c r="P40" s="190"/>
      <c r="Q40" s="239">
        <f>+O40</f>
        <v>0</v>
      </c>
      <c r="R40" s="247">
        <f aca="true" t="shared" si="1" ref="R40:R45">Q40*C40</f>
        <v>0</v>
      </c>
    </row>
    <row r="41" spans="1:18" s="92" customFormat="1" ht="192.75" customHeight="1">
      <c r="A41" s="298"/>
      <c r="B41" s="251" t="s">
        <v>248</v>
      </c>
      <c r="C41" s="252">
        <v>0.02</v>
      </c>
      <c r="D41" s="251" t="s">
        <v>249</v>
      </c>
      <c r="E41" s="252">
        <v>1</v>
      </c>
      <c r="F41" s="251" t="s">
        <v>150</v>
      </c>
      <c r="G41" s="253">
        <v>45292</v>
      </c>
      <c r="H41" s="253">
        <v>45596</v>
      </c>
      <c r="I41" s="251" t="s">
        <v>248</v>
      </c>
      <c r="J41" s="254">
        <f>(0/1)*100%</f>
        <v>0</v>
      </c>
      <c r="K41" s="255">
        <v>1</v>
      </c>
      <c r="L41" s="251" t="s">
        <v>250</v>
      </c>
      <c r="M41" s="256" t="s">
        <v>20</v>
      </c>
      <c r="N41" s="256" t="s">
        <v>29</v>
      </c>
      <c r="O41" s="257">
        <f>J41*E41</f>
        <v>0</v>
      </c>
      <c r="P41" s="190"/>
      <c r="Q41" s="239"/>
      <c r="R41" s="247"/>
    </row>
    <row r="42" spans="1:18" s="92" customFormat="1" ht="111" customHeight="1">
      <c r="A42" s="286"/>
      <c r="B42" s="251" t="s">
        <v>251</v>
      </c>
      <c r="C42" s="252">
        <v>0.03</v>
      </c>
      <c r="D42" s="251" t="s">
        <v>252</v>
      </c>
      <c r="E42" s="252">
        <v>1</v>
      </c>
      <c r="F42" s="251" t="s">
        <v>150</v>
      </c>
      <c r="G42" s="253">
        <v>45383</v>
      </c>
      <c r="H42" s="253">
        <v>45657</v>
      </c>
      <c r="I42" s="251" t="s">
        <v>251</v>
      </c>
      <c r="J42" s="254">
        <f>(0/1)*100%</f>
        <v>0</v>
      </c>
      <c r="K42" s="255">
        <v>1</v>
      </c>
      <c r="L42" s="251" t="s">
        <v>250</v>
      </c>
      <c r="M42" s="256" t="s">
        <v>20</v>
      </c>
      <c r="N42" s="256" t="s">
        <v>171</v>
      </c>
      <c r="O42" s="257">
        <f>J42*E42</f>
        <v>0</v>
      </c>
      <c r="P42" s="190"/>
      <c r="Q42" s="239">
        <f>O42</f>
        <v>0</v>
      </c>
      <c r="R42" s="247">
        <f t="shared" si="1"/>
        <v>0</v>
      </c>
    </row>
    <row r="43" spans="1:18" s="92" customFormat="1" ht="225.75" customHeight="1">
      <c r="A43" s="285" t="s">
        <v>212</v>
      </c>
      <c r="B43" s="244" t="s">
        <v>172</v>
      </c>
      <c r="C43" s="247">
        <v>0.03</v>
      </c>
      <c r="D43" s="244" t="s">
        <v>174</v>
      </c>
      <c r="E43" s="247">
        <v>1</v>
      </c>
      <c r="F43" s="244" t="s">
        <v>150</v>
      </c>
      <c r="G43" s="187">
        <v>45323</v>
      </c>
      <c r="H43" s="187">
        <v>45657</v>
      </c>
      <c r="I43" s="244" t="s">
        <v>176</v>
      </c>
      <c r="J43" s="159">
        <f>(0/4)*100%</f>
        <v>0</v>
      </c>
      <c r="K43" s="192">
        <v>4</v>
      </c>
      <c r="L43" s="244" t="s">
        <v>22</v>
      </c>
      <c r="M43" s="196" t="s">
        <v>20</v>
      </c>
      <c r="N43" s="196" t="s">
        <v>177</v>
      </c>
      <c r="O43" s="237">
        <f t="shared" si="0"/>
        <v>0</v>
      </c>
      <c r="P43" s="190"/>
      <c r="Q43" s="239">
        <f>+O43</f>
        <v>0</v>
      </c>
      <c r="R43" s="247">
        <f t="shared" si="1"/>
        <v>0</v>
      </c>
    </row>
    <row r="44" spans="1:18" s="92" customFormat="1" ht="213.75" customHeight="1">
      <c r="A44" s="286"/>
      <c r="B44" s="244" t="s">
        <v>173</v>
      </c>
      <c r="C44" s="247">
        <v>0.03</v>
      </c>
      <c r="D44" s="244" t="s">
        <v>175</v>
      </c>
      <c r="E44" s="247">
        <v>1</v>
      </c>
      <c r="F44" s="244" t="s">
        <v>150</v>
      </c>
      <c r="G44" s="187">
        <v>45323</v>
      </c>
      <c r="H44" s="187">
        <v>45657</v>
      </c>
      <c r="I44" s="187" t="s">
        <v>176</v>
      </c>
      <c r="J44" s="159">
        <f>(0/9)*100%</f>
        <v>0</v>
      </c>
      <c r="K44" s="192">
        <v>9</v>
      </c>
      <c r="L44" s="244" t="s">
        <v>22</v>
      </c>
      <c r="M44" s="186" t="s">
        <v>20</v>
      </c>
      <c r="N44" s="186" t="s">
        <v>177</v>
      </c>
      <c r="O44" s="237">
        <f t="shared" si="0"/>
        <v>0</v>
      </c>
      <c r="P44" s="190"/>
      <c r="Q44" s="239">
        <f>+O44</f>
        <v>0</v>
      </c>
      <c r="R44" s="247">
        <f t="shared" si="1"/>
        <v>0</v>
      </c>
    </row>
    <row r="45" spans="1:18" s="92" customFormat="1" ht="225" customHeight="1">
      <c r="A45" s="285" t="s">
        <v>202</v>
      </c>
      <c r="B45" s="234" t="s">
        <v>178</v>
      </c>
      <c r="C45" s="242">
        <v>0.02</v>
      </c>
      <c r="D45" s="244" t="s">
        <v>180</v>
      </c>
      <c r="E45" s="247">
        <v>1</v>
      </c>
      <c r="F45" s="244" t="s">
        <v>150</v>
      </c>
      <c r="G45" s="187">
        <v>45292</v>
      </c>
      <c r="H45" s="187">
        <v>45657</v>
      </c>
      <c r="I45" s="187" t="s">
        <v>182</v>
      </c>
      <c r="J45" s="197">
        <f>(0+0+0+0)/100%</f>
        <v>0</v>
      </c>
      <c r="K45" s="198">
        <v>49</v>
      </c>
      <c r="L45" s="244" t="s">
        <v>22</v>
      </c>
      <c r="M45" s="186" t="s">
        <v>146</v>
      </c>
      <c r="N45" s="186" t="s">
        <v>171</v>
      </c>
      <c r="O45" s="237">
        <f t="shared" si="0"/>
        <v>0</v>
      </c>
      <c r="P45" s="199"/>
      <c r="Q45" s="150">
        <f>+O45</f>
        <v>0</v>
      </c>
      <c r="R45" s="247">
        <f t="shared" si="1"/>
        <v>0</v>
      </c>
    </row>
    <row r="46" spans="1:18" s="92" customFormat="1" ht="225" customHeight="1" thickBot="1">
      <c r="A46" s="298"/>
      <c r="B46" s="234" t="s">
        <v>179</v>
      </c>
      <c r="C46" s="242">
        <v>0.02</v>
      </c>
      <c r="D46" s="244" t="s">
        <v>181</v>
      </c>
      <c r="E46" s="247">
        <v>1</v>
      </c>
      <c r="F46" s="244" t="s">
        <v>150</v>
      </c>
      <c r="G46" s="187">
        <v>45292</v>
      </c>
      <c r="H46" s="187">
        <v>45657</v>
      </c>
      <c r="I46" s="187" t="s">
        <v>182</v>
      </c>
      <c r="J46" s="200">
        <f>(0+0+0+0/1)*100%</f>
        <v>0</v>
      </c>
      <c r="K46" s="192">
        <v>1</v>
      </c>
      <c r="L46" s="244" t="s">
        <v>22</v>
      </c>
      <c r="M46" s="186" t="s">
        <v>146</v>
      </c>
      <c r="N46" s="186" t="s">
        <v>171</v>
      </c>
      <c r="O46" s="237">
        <f>J46*E46</f>
        <v>0</v>
      </c>
      <c r="P46" s="199"/>
      <c r="Q46" s="150">
        <f>+O46</f>
        <v>0</v>
      </c>
      <c r="R46" s="247">
        <f>Q46*C46</f>
        <v>0</v>
      </c>
    </row>
    <row r="47" spans="1:18" s="92" customFormat="1" ht="225" customHeight="1">
      <c r="A47" s="298"/>
      <c r="B47" s="262" t="s">
        <v>253</v>
      </c>
      <c r="C47" s="272">
        <v>0.02</v>
      </c>
      <c r="D47" s="259" t="s">
        <v>254</v>
      </c>
      <c r="E47" s="247">
        <v>0.7</v>
      </c>
      <c r="F47" s="244" t="s">
        <v>150</v>
      </c>
      <c r="G47" s="187">
        <v>45292</v>
      </c>
      <c r="H47" s="187">
        <v>45657</v>
      </c>
      <c r="I47" s="187" t="s">
        <v>255</v>
      </c>
      <c r="J47" s="200">
        <f>(0+0+0+0/1)*100%</f>
        <v>0</v>
      </c>
      <c r="K47" s="192">
        <v>1</v>
      </c>
      <c r="L47" s="244" t="s">
        <v>22</v>
      </c>
      <c r="M47" s="186" t="s">
        <v>146</v>
      </c>
      <c r="N47" s="186" t="s">
        <v>171</v>
      </c>
      <c r="O47" s="237">
        <f>J47*E47</f>
        <v>0</v>
      </c>
      <c r="P47" s="199"/>
      <c r="Q47" s="267">
        <f>O47+O48</f>
        <v>0</v>
      </c>
      <c r="R47" s="270">
        <f>Q47*C47</f>
        <v>0</v>
      </c>
    </row>
    <row r="48" spans="1:18" s="92" customFormat="1" ht="286.5" customHeight="1">
      <c r="A48" s="286"/>
      <c r="B48" s="261"/>
      <c r="C48" s="273"/>
      <c r="D48" s="259" t="s">
        <v>254</v>
      </c>
      <c r="E48" s="247">
        <v>0.3</v>
      </c>
      <c r="F48" s="244" t="s">
        <v>150</v>
      </c>
      <c r="G48" s="187">
        <v>45292</v>
      </c>
      <c r="H48" s="187">
        <v>45657</v>
      </c>
      <c r="I48" s="187" t="s">
        <v>256</v>
      </c>
      <c r="J48" s="200">
        <f>(0+0+0+0/1)*100%</f>
        <v>0</v>
      </c>
      <c r="K48" s="192">
        <v>1</v>
      </c>
      <c r="L48" s="244" t="s">
        <v>22</v>
      </c>
      <c r="M48" s="186" t="s">
        <v>146</v>
      </c>
      <c r="N48" s="186" t="s">
        <v>171</v>
      </c>
      <c r="O48" s="237">
        <f>J48*E48</f>
        <v>0</v>
      </c>
      <c r="P48" s="199"/>
      <c r="Q48" s="268"/>
      <c r="R48" s="271"/>
    </row>
    <row r="49" spans="1:18" s="92" customFormat="1" ht="343.5" customHeight="1">
      <c r="A49" s="262" t="s">
        <v>203</v>
      </c>
      <c r="B49" s="262" t="s">
        <v>112</v>
      </c>
      <c r="C49" s="272">
        <v>0.08</v>
      </c>
      <c r="D49" s="244" t="s">
        <v>257</v>
      </c>
      <c r="E49" s="242">
        <v>0.5</v>
      </c>
      <c r="F49" s="244" t="s">
        <v>151</v>
      </c>
      <c r="G49" s="187">
        <v>45292</v>
      </c>
      <c r="H49" s="187">
        <v>45657</v>
      </c>
      <c r="I49" s="244" t="s">
        <v>258</v>
      </c>
      <c r="J49" s="201">
        <f>0*100%</f>
        <v>0</v>
      </c>
      <c r="K49" s="202">
        <v>1</v>
      </c>
      <c r="L49" s="245" t="s">
        <v>23</v>
      </c>
      <c r="M49" s="186" t="s">
        <v>36</v>
      </c>
      <c r="N49" s="186" t="s">
        <v>158</v>
      </c>
      <c r="O49" s="237">
        <f t="shared" si="0"/>
        <v>0</v>
      </c>
      <c r="P49" s="149"/>
      <c r="Q49" s="263">
        <f>O49+O50</f>
        <v>0</v>
      </c>
      <c r="R49" s="272">
        <f>Q49*C49</f>
        <v>0</v>
      </c>
    </row>
    <row r="50" spans="1:18" s="92" customFormat="1" ht="281.25" customHeight="1">
      <c r="A50" s="261"/>
      <c r="B50" s="261"/>
      <c r="C50" s="273"/>
      <c r="D50" s="234" t="s">
        <v>200</v>
      </c>
      <c r="E50" s="242">
        <v>0.5</v>
      </c>
      <c r="F50" s="244" t="s">
        <v>151</v>
      </c>
      <c r="G50" s="187">
        <v>45292</v>
      </c>
      <c r="H50" s="187">
        <v>45657</v>
      </c>
      <c r="I50" s="244" t="s">
        <v>201</v>
      </c>
      <c r="J50" s="201">
        <f>0*100%</f>
        <v>0</v>
      </c>
      <c r="K50" s="202">
        <v>1</v>
      </c>
      <c r="L50" s="245" t="s">
        <v>23</v>
      </c>
      <c r="M50" s="186" t="s">
        <v>36</v>
      </c>
      <c r="N50" s="244" t="s">
        <v>21</v>
      </c>
      <c r="O50" s="237">
        <f t="shared" si="0"/>
        <v>0</v>
      </c>
      <c r="P50" s="190"/>
      <c r="Q50" s="264"/>
      <c r="R50" s="273"/>
    </row>
    <row r="51" spans="1:18" s="92" customFormat="1" ht="205.5" customHeight="1">
      <c r="A51" s="246" t="s">
        <v>241</v>
      </c>
      <c r="B51" s="244" t="s">
        <v>25</v>
      </c>
      <c r="C51" s="245">
        <v>0.03</v>
      </c>
      <c r="D51" s="244" t="s">
        <v>242</v>
      </c>
      <c r="E51" s="247">
        <v>1</v>
      </c>
      <c r="F51" s="244" t="s">
        <v>33</v>
      </c>
      <c r="G51" s="187">
        <v>45323</v>
      </c>
      <c r="H51" s="187">
        <v>45657</v>
      </c>
      <c r="I51" s="244" t="s">
        <v>65</v>
      </c>
      <c r="J51" s="146">
        <f>(0+0+0+0)/4</f>
        <v>0</v>
      </c>
      <c r="K51" s="244">
        <v>4</v>
      </c>
      <c r="L51" s="244" t="s">
        <v>22</v>
      </c>
      <c r="M51" s="244" t="s">
        <v>24</v>
      </c>
      <c r="N51" s="186" t="s">
        <v>21</v>
      </c>
      <c r="O51" s="237">
        <f t="shared" si="0"/>
        <v>0</v>
      </c>
      <c r="P51" s="149"/>
      <c r="Q51" s="194">
        <f>+O51</f>
        <v>0</v>
      </c>
      <c r="R51" s="194">
        <f>Q51*C51</f>
        <v>0</v>
      </c>
    </row>
    <row r="52" spans="1:18" s="92" customFormat="1" ht="263.25" customHeight="1" thickBot="1">
      <c r="A52" s="262" t="s">
        <v>204</v>
      </c>
      <c r="B52" s="244" t="s">
        <v>139</v>
      </c>
      <c r="C52" s="182">
        <v>0.03</v>
      </c>
      <c r="D52" s="244" t="s">
        <v>140</v>
      </c>
      <c r="E52" s="247">
        <v>1</v>
      </c>
      <c r="F52" s="244" t="s">
        <v>39</v>
      </c>
      <c r="G52" s="187">
        <v>45337</v>
      </c>
      <c r="H52" s="187">
        <v>45657</v>
      </c>
      <c r="I52" s="244" t="s">
        <v>141</v>
      </c>
      <c r="J52" s="203">
        <v>0</v>
      </c>
      <c r="K52" s="244">
        <v>23</v>
      </c>
      <c r="L52" s="244" t="s">
        <v>22</v>
      </c>
      <c r="M52" s="244" t="s">
        <v>105</v>
      </c>
      <c r="N52" s="186" t="s">
        <v>106</v>
      </c>
      <c r="O52" s="237">
        <f t="shared" si="0"/>
        <v>0</v>
      </c>
      <c r="P52" s="149"/>
      <c r="Q52" s="245">
        <f>+O52</f>
        <v>0</v>
      </c>
      <c r="R52" s="245">
        <f>+Q52*C52</f>
        <v>0</v>
      </c>
    </row>
    <row r="53" spans="1:18" s="92" customFormat="1" ht="223.5" customHeight="1">
      <c r="A53" s="260"/>
      <c r="B53" s="262" t="s">
        <v>110</v>
      </c>
      <c r="C53" s="248">
        <v>0.04</v>
      </c>
      <c r="D53" s="244" t="s">
        <v>108</v>
      </c>
      <c r="E53" s="247">
        <v>0.5</v>
      </c>
      <c r="F53" s="244" t="s">
        <v>39</v>
      </c>
      <c r="G53" s="187">
        <v>45306</v>
      </c>
      <c r="H53" s="187">
        <v>45657</v>
      </c>
      <c r="I53" s="244" t="s">
        <v>142</v>
      </c>
      <c r="J53" s="203">
        <v>0</v>
      </c>
      <c r="K53" s="204">
        <v>3</v>
      </c>
      <c r="L53" s="244" t="s">
        <v>22</v>
      </c>
      <c r="M53" s="244" t="s">
        <v>107</v>
      </c>
      <c r="N53" s="186" t="s">
        <v>106</v>
      </c>
      <c r="O53" s="237">
        <f t="shared" si="0"/>
        <v>0</v>
      </c>
      <c r="P53" s="149"/>
      <c r="Q53" s="267">
        <f>O53+O54</f>
        <v>0</v>
      </c>
      <c r="R53" s="270">
        <f>Q53*C53</f>
        <v>0</v>
      </c>
    </row>
    <row r="54" spans="1:18" s="92" customFormat="1" ht="217.5" customHeight="1">
      <c r="A54" s="260"/>
      <c r="B54" s="261"/>
      <c r="C54" s="248">
        <v>0.04</v>
      </c>
      <c r="D54" s="244" t="s">
        <v>109</v>
      </c>
      <c r="E54" s="247">
        <v>0.5</v>
      </c>
      <c r="F54" s="244" t="s">
        <v>39</v>
      </c>
      <c r="G54" s="187">
        <v>45366</v>
      </c>
      <c r="H54" s="187">
        <v>45657</v>
      </c>
      <c r="I54" s="244" t="s">
        <v>142</v>
      </c>
      <c r="J54" s="205">
        <v>0</v>
      </c>
      <c r="K54" s="204">
        <v>3</v>
      </c>
      <c r="L54" s="244" t="s">
        <v>22</v>
      </c>
      <c r="M54" s="244" t="s">
        <v>107</v>
      </c>
      <c r="N54" s="186" t="s">
        <v>106</v>
      </c>
      <c r="O54" s="237">
        <f t="shared" si="0"/>
        <v>0</v>
      </c>
      <c r="P54" s="149"/>
      <c r="Q54" s="268"/>
      <c r="R54" s="271"/>
    </row>
    <row r="55" spans="1:18" ht="207" customHeight="1">
      <c r="A55" s="261"/>
      <c r="B55" s="244" t="s">
        <v>143</v>
      </c>
      <c r="C55" s="182">
        <v>0.03</v>
      </c>
      <c r="D55" s="244" t="s">
        <v>144</v>
      </c>
      <c r="E55" s="247">
        <v>1</v>
      </c>
      <c r="F55" s="244" t="s">
        <v>39</v>
      </c>
      <c r="G55" s="187">
        <v>45323</v>
      </c>
      <c r="H55" s="187">
        <v>45657</v>
      </c>
      <c r="I55" s="244" t="s">
        <v>145</v>
      </c>
      <c r="J55" s="203">
        <v>0</v>
      </c>
      <c r="K55" s="244">
        <v>6</v>
      </c>
      <c r="L55" s="244" t="s">
        <v>22</v>
      </c>
      <c r="M55" s="244" t="s">
        <v>107</v>
      </c>
      <c r="N55" s="186" t="s">
        <v>106</v>
      </c>
      <c r="O55" s="172">
        <f t="shared" si="0"/>
        <v>0</v>
      </c>
      <c r="P55" s="149"/>
      <c r="Q55" s="245">
        <f>+O55*E55</f>
        <v>0</v>
      </c>
      <c r="R55" s="245">
        <f>+Q55*C55</f>
        <v>0</v>
      </c>
    </row>
    <row r="56" spans="1:18" ht="196.5" customHeight="1">
      <c r="A56" s="262" t="s">
        <v>230</v>
      </c>
      <c r="B56" s="244" t="s">
        <v>103</v>
      </c>
      <c r="C56" s="194">
        <v>0.04</v>
      </c>
      <c r="D56" s="244" t="s">
        <v>111</v>
      </c>
      <c r="E56" s="247">
        <v>1</v>
      </c>
      <c r="F56" s="244" t="s">
        <v>231</v>
      </c>
      <c r="G56" s="187">
        <v>45292</v>
      </c>
      <c r="H56" s="187">
        <v>45657</v>
      </c>
      <c r="I56" s="244" t="s">
        <v>81</v>
      </c>
      <c r="J56" s="159">
        <v>0</v>
      </c>
      <c r="K56" s="201">
        <v>1</v>
      </c>
      <c r="L56" s="244" t="s">
        <v>23</v>
      </c>
      <c r="M56" s="246" t="s">
        <v>41</v>
      </c>
      <c r="N56" s="195" t="s">
        <v>232</v>
      </c>
      <c r="O56" s="172">
        <f>J56*E56</f>
        <v>0</v>
      </c>
      <c r="P56" s="244"/>
      <c r="Q56" s="245">
        <f>+O56*E56</f>
        <v>0</v>
      </c>
      <c r="R56" s="245">
        <f>+Q56*C56</f>
        <v>0</v>
      </c>
    </row>
    <row r="57" spans="1:18" ht="185.25" customHeight="1">
      <c r="A57" s="261"/>
      <c r="B57" s="175" t="s">
        <v>40</v>
      </c>
      <c r="C57" s="194">
        <v>0.04</v>
      </c>
      <c r="D57" s="244" t="s">
        <v>42</v>
      </c>
      <c r="E57" s="247">
        <v>1</v>
      </c>
      <c r="F57" s="244" t="s">
        <v>231</v>
      </c>
      <c r="G57" s="187">
        <v>45292</v>
      </c>
      <c r="H57" s="187">
        <v>45657</v>
      </c>
      <c r="I57" s="244" t="s">
        <v>82</v>
      </c>
      <c r="J57" s="206">
        <v>0</v>
      </c>
      <c r="K57" s="201">
        <v>1</v>
      </c>
      <c r="L57" s="244" t="s">
        <v>23</v>
      </c>
      <c r="M57" s="246" t="s">
        <v>41</v>
      </c>
      <c r="N57" s="195" t="s">
        <v>232</v>
      </c>
      <c r="O57" s="207">
        <f>J57*E57</f>
        <v>0</v>
      </c>
      <c r="P57" s="244"/>
      <c r="Q57" s="245">
        <f>O57</f>
        <v>0</v>
      </c>
      <c r="R57" s="245">
        <f>+Q57*C57</f>
        <v>0</v>
      </c>
    </row>
    <row r="58" spans="1:18" ht="15.75">
      <c r="A58" s="116"/>
      <c r="B58" s="116"/>
      <c r="C58" s="117">
        <f>SUM(C23:C57)</f>
        <v>1.0000000000000002</v>
      </c>
      <c r="D58" s="116"/>
      <c r="E58" s="116"/>
      <c r="F58" s="116"/>
      <c r="G58" s="116"/>
      <c r="H58" s="116"/>
      <c r="I58" s="118"/>
      <c r="J58" s="119"/>
      <c r="K58" s="116"/>
      <c r="L58" s="116"/>
      <c r="M58" s="116"/>
      <c r="N58" s="116"/>
      <c r="O58" s="116"/>
      <c r="P58" s="120"/>
      <c r="Q58" s="121"/>
      <c r="R58" s="121">
        <f>SUM(R23:R57)</f>
        <v>0</v>
      </c>
    </row>
  </sheetData>
  <sheetProtection sort="0" autoFilter="0"/>
  <autoFilter ref="A22:R58"/>
  <mergeCells count="49">
    <mergeCell ref="C49:C50"/>
    <mergeCell ref="A39:A42"/>
    <mergeCell ref="A52:A55"/>
    <mergeCell ref="A37:A38"/>
    <mergeCell ref="B53:B54"/>
    <mergeCell ref="A45:A48"/>
    <mergeCell ref="B49:B50"/>
    <mergeCell ref="A49:A50"/>
    <mergeCell ref="B47:B48"/>
    <mergeCell ref="A34:A35"/>
    <mergeCell ref="A43:A44"/>
    <mergeCell ref="B25:B27"/>
    <mergeCell ref="D2:R2"/>
    <mergeCell ref="D3:R3"/>
    <mergeCell ref="J8:M8"/>
    <mergeCell ref="I9:M9"/>
    <mergeCell ref="I14:M14"/>
    <mergeCell ref="I6:M6"/>
    <mergeCell ref="A23:A30"/>
    <mergeCell ref="A4:B4"/>
    <mergeCell ref="O4:Q4"/>
    <mergeCell ref="A6:B6"/>
    <mergeCell ref="Q25:Q27"/>
    <mergeCell ref="O6:R6"/>
    <mergeCell ref="C6:G6"/>
    <mergeCell ref="O5:R5"/>
    <mergeCell ref="R23:R24"/>
    <mergeCell ref="B23:B24"/>
    <mergeCell ref="Q23:Q24"/>
    <mergeCell ref="C23:C24"/>
    <mergeCell ref="R25:R27"/>
    <mergeCell ref="Q53:Q54"/>
    <mergeCell ref="R53:R54"/>
    <mergeCell ref="R49:R50"/>
    <mergeCell ref="R31:R32"/>
    <mergeCell ref="Q49:Q50"/>
    <mergeCell ref="Q47:Q48"/>
    <mergeCell ref="R47:R48"/>
    <mergeCell ref="C47:C48"/>
    <mergeCell ref="B31:B32"/>
    <mergeCell ref="A56:A57"/>
    <mergeCell ref="C34:C35"/>
    <mergeCell ref="R34:R35"/>
    <mergeCell ref="Q34:Q35"/>
    <mergeCell ref="C25:C27"/>
    <mergeCell ref="B34:B35"/>
    <mergeCell ref="A31:A32"/>
    <mergeCell ref="C31:C32"/>
    <mergeCell ref="Q31:Q32"/>
  </mergeCells>
  <conditionalFormatting sqref="M22">
    <cfRule type="containsErrors" priority="1312" dxfId="101">
      <formula>ISERROR(M22)</formula>
    </cfRule>
    <cfRule type="colorScale" priority="1311" dxfId="4">
      <colorScale>
        <cfvo type="percent" val="0"/>
        <cfvo type="percent" val="50"/>
        <cfvo type="percent" val="100"/>
        <color rgb="FFF8696B"/>
        <color rgb="FFFFEB84"/>
        <color rgb="FF63BE7B"/>
      </colorScale>
    </cfRule>
  </conditionalFormatting>
  <conditionalFormatting sqref="N39">
    <cfRule type="containsErrors" priority="483" dxfId="101">
      <formula>ISERROR(N39)</formula>
    </cfRule>
    <cfRule type="colorScale" priority="482" dxfId="4">
      <colorScale>
        <cfvo type="percent" val="0"/>
        <cfvo type="percent" val="50"/>
        <cfvo type="percent" val="100"/>
        <color rgb="FFF8696B"/>
        <color rgb="FFFFEB84"/>
        <color rgb="FF63BE7B"/>
      </colorScale>
    </cfRule>
  </conditionalFormatting>
  <conditionalFormatting sqref="N22:O22 Q22">
    <cfRule type="containsErrors" priority="1322" dxfId="101">
      <formula>ISERROR(N22)</formula>
    </cfRule>
    <cfRule type="colorScale" priority="1321" dxfId="4">
      <colorScale>
        <cfvo type="percent" val="0"/>
        <cfvo type="percent" val="50"/>
        <cfvo type="percent" val="100"/>
        <color rgb="FFF8696B"/>
        <color rgb="FFFFEB84"/>
        <color rgb="FF63BE7B"/>
      </colorScale>
    </cfRule>
  </conditionalFormatting>
  <conditionalFormatting sqref="M39">
    <cfRule type="containsErrors" priority="254" dxfId="101">
      <formula>ISERROR(M39)</formula>
    </cfRule>
    <cfRule type="colorScale" priority="253" dxfId="4">
      <colorScale>
        <cfvo type="percent" val="0"/>
        <cfvo type="percent" val="50"/>
        <cfvo type="percent" val="100"/>
        <color rgb="FFF8696B"/>
        <color rgb="FFFFEB84"/>
        <color rgb="FF63BE7B"/>
      </colorScale>
    </cfRule>
  </conditionalFormatting>
  <conditionalFormatting sqref="M34">
    <cfRule type="containsErrors" priority="174" dxfId="101">
      <formula>ISERROR(M34)</formula>
    </cfRule>
    <cfRule type="colorScale" priority="173" dxfId="4">
      <colorScale>
        <cfvo type="percent" val="0"/>
        <cfvo type="percent" val="50"/>
        <cfvo type="percent" val="100"/>
        <color rgb="FFF8696B"/>
        <color rgb="FFFFEB84"/>
        <color rgb="FF63BE7B"/>
      </colorScale>
    </cfRule>
  </conditionalFormatting>
  <conditionalFormatting sqref="O34:O35 O37:O39 O23:O30 O43:O45 O49:O51">
    <cfRule type="containsErrors" priority="199" dxfId="102">
      <formula>ISERROR(O23)</formula>
    </cfRule>
  </conditionalFormatting>
  <conditionalFormatting sqref="M23">
    <cfRule type="colorScale" priority="193" dxfId="4">
      <colorScale>
        <cfvo type="percent" val="0"/>
        <cfvo type="percent" val="50"/>
        <cfvo type="percent" val="100"/>
        <color rgb="FFF8696B"/>
        <color rgb="FFFFEB84"/>
        <color rgb="FF63BE7B"/>
      </colorScale>
    </cfRule>
  </conditionalFormatting>
  <conditionalFormatting sqref="N23">
    <cfRule type="colorScale" priority="194" dxfId="4">
      <colorScale>
        <cfvo type="percent" val="0"/>
        <cfvo type="percent" val="50"/>
        <cfvo type="percent" val="100"/>
        <color rgb="FFF8696B"/>
        <color rgb="FFFFEB84"/>
        <color rgb="FF63BE7B"/>
      </colorScale>
    </cfRule>
  </conditionalFormatting>
  <conditionalFormatting sqref="M24">
    <cfRule type="colorScale" priority="195" dxfId="4">
      <colorScale>
        <cfvo type="percent" val="0"/>
        <cfvo type="percent" val="50"/>
        <cfvo type="percent" val="100"/>
        <color rgb="FFF8696B"/>
        <color rgb="FFFFEB84"/>
        <color rgb="FF63BE7B"/>
      </colorScale>
    </cfRule>
  </conditionalFormatting>
  <conditionalFormatting sqref="N24">
    <cfRule type="colorScale" priority="196" dxfId="4">
      <colorScale>
        <cfvo type="percent" val="0"/>
        <cfvo type="percent" val="50"/>
        <cfvo type="percent" val="100"/>
        <color rgb="FFF8696B"/>
        <color rgb="FFFFEB84"/>
        <color rgb="FF63BE7B"/>
      </colorScale>
    </cfRule>
  </conditionalFormatting>
  <conditionalFormatting sqref="M26">
    <cfRule type="colorScale" priority="189" dxfId="4">
      <colorScale>
        <cfvo type="percent" val="0"/>
        <cfvo type="percent" val="50"/>
        <cfvo type="percent" val="100"/>
        <color rgb="FFF8696B"/>
        <color rgb="FFFFEB84"/>
        <color rgb="FF63BE7B"/>
      </colorScale>
    </cfRule>
  </conditionalFormatting>
  <conditionalFormatting sqref="N26">
    <cfRule type="colorScale" priority="190" dxfId="4">
      <colorScale>
        <cfvo type="percent" val="0"/>
        <cfvo type="percent" val="50"/>
        <cfvo type="percent" val="100"/>
        <color rgb="FFF8696B"/>
        <color rgb="FFFFEB84"/>
        <color rgb="FF63BE7B"/>
      </colorScale>
    </cfRule>
  </conditionalFormatting>
  <conditionalFormatting sqref="M25">
    <cfRule type="colorScale" priority="191" dxfId="4">
      <colorScale>
        <cfvo type="percent" val="0"/>
        <cfvo type="percent" val="50"/>
        <cfvo type="percent" val="100"/>
        <color rgb="FFF8696B"/>
        <color rgb="FFFFEB84"/>
        <color rgb="FF63BE7B"/>
      </colorScale>
    </cfRule>
  </conditionalFormatting>
  <conditionalFormatting sqref="N25">
    <cfRule type="colorScale" priority="192" dxfId="4">
      <colorScale>
        <cfvo type="percent" val="0"/>
        <cfvo type="percent" val="50"/>
        <cfvo type="percent" val="100"/>
        <color rgb="FFF8696B"/>
        <color rgb="FFFFEB84"/>
        <color rgb="FF63BE7B"/>
      </colorScale>
    </cfRule>
  </conditionalFormatting>
  <conditionalFormatting sqref="M49">
    <cfRule type="containsErrors" priority="142" dxfId="101">
      <formula>ISERROR(M49)</formula>
    </cfRule>
    <cfRule type="colorScale" priority="141" dxfId="4">
      <colorScale>
        <cfvo type="percent" val="0"/>
        <cfvo type="percent" val="50"/>
        <cfvo type="percent" val="100"/>
        <color rgb="FFF8696B"/>
        <color rgb="FFFFEB84"/>
        <color rgb="FF63BE7B"/>
      </colorScale>
    </cfRule>
  </conditionalFormatting>
  <conditionalFormatting sqref="N49">
    <cfRule type="containsErrors" priority="144" dxfId="101">
      <formula>ISERROR(N49)</formula>
    </cfRule>
    <cfRule type="colorScale" priority="143" dxfId="4">
      <colorScale>
        <cfvo type="percent" val="0"/>
        <cfvo type="percent" val="50"/>
        <cfvo type="percent" val="100"/>
        <color rgb="FFF8696B"/>
        <color rgb="FFFFEB84"/>
        <color rgb="FF63BE7B"/>
      </colorScale>
    </cfRule>
  </conditionalFormatting>
  <conditionalFormatting sqref="N50">
    <cfRule type="containsErrors" priority="140" dxfId="101">
      <formula>ISERROR(N50)</formula>
    </cfRule>
    <cfRule type="colorScale" priority="139" dxfId="4">
      <colorScale>
        <cfvo type="percent" val="0"/>
        <cfvo type="percent" val="50"/>
        <cfvo type="percent" val="100"/>
        <color rgb="FFF8696B"/>
        <color rgb="FFFFEB84"/>
        <color rgb="FF63BE7B"/>
      </colorScale>
    </cfRule>
  </conditionalFormatting>
  <conditionalFormatting sqref="M50">
    <cfRule type="containsErrors" priority="138" dxfId="101">
      <formula>ISERROR(M50)</formula>
    </cfRule>
    <cfRule type="colorScale" priority="137" dxfId="4">
      <colorScale>
        <cfvo type="percent" val="0"/>
        <cfvo type="percent" val="50"/>
        <cfvo type="percent" val="100"/>
        <color rgb="FFF8696B"/>
        <color rgb="FFFFEB84"/>
        <color rgb="FF63BE7B"/>
      </colorScale>
    </cfRule>
  </conditionalFormatting>
  <conditionalFormatting sqref="N51">
    <cfRule type="containsErrors" priority="133" dxfId="101">
      <formula>ISERROR(N51)</formula>
    </cfRule>
    <cfRule type="colorScale" priority="132" dxfId="4">
      <colorScale>
        <cfvo type="percent" val="0"/>
        <cfvo type="percent" val="50"/>
        <cfvo type="percent" val="100"/>
        <color rgb="FFF8696B"/>
        <color rgb="FFFFEB84"/>
        <color rgb="FF63BE7B"/>
      </colorScale>
    </cfRule>
  </conditionalFormatting>
  <conditionalFormatting sqref="M51">
    <cfRule type="containsErrors" priority="135" dxfId="101">
      <formula>ISERROR(M51)</formula>
    </cfRule>
    <cfRule type="colorScale" priority="134" dxfId="4">
      <colorScale>
        <cfvo type="percent" val="0"/>
        <cfvo type="percent" val="50"/>
        <cfvo type="percent" val="100"/>
        <color rgb="FFF8696B"/>
        <color rgb="FFFFEB84"/>
        <color rgb="FF63BE7B"/>
      </colorScale>
    </cfRule>
  </conditionalFormatting>
  <conditionalFormatting sqref="N37">
    <cfRule type="containsErrors" priority="93" dxfId="101">
      <formula>ISERROR(N37)</formula>
    </cfRule>
    <cfRule type="colorScale" priority="92" dxfId="4">
      <colorScale>
        <cfvo type="percent" val="0"/>
        <cfvo type="percent" val="50"/>
        <cfvo type="percent" val="100"/>
        <color rgb="FFF8696B"/>
        <color rgb="FFFFEB84"/>
        <color rgb="FF63BE7B"/>
      </colorScale>
    </cfRule>
  </conditionalFormatting>
  <conditionalFormatting sqref="N38">
    <cfRule type="containsErrors" priority="96" dxfId="101">
      <formula>ISERROR(N38)</formula>
    </cfRule>
    <cfRule type="colorScale" priority="95" dxfId="4">
      <colorScale>
        <cfvo type="percent" val="0"/>
        <cfvo type="percent" val="50"/>
        <cfvo type="percent" val="100"/>
        <color rgb="FFF8696B"/>
        <color rgb="FFFFEB84"/>
        <color rgb="FF63BE7B"/>
      </colorScale>
    </cfRule>
  </conditionalFormatting>
  <conditionalFormatting sqref="M37:M38">
    <cfRule type="containsErrors" priority="98" dxfId="101">
      <formula>ISERROR(M37)</formula>
    </cfRule>
    <cfRule type="colorScale" priority="97" dxfId="4">
      <colorScale>
        <cfvo type="percent" val="0"/>
        <cfvo type="percent" val="50"/>
        <cfvo type="percent" val="100"/>
        <color rgb="FFF8696B"/>
        <color rgb="FFFFEB84"/>
        <color rgb="FF63BE7B"/>
      </colorScale>
    </cfRule>
  </conditionalFormatting>
  <conditionalFormatting sqref="M43">
    <cfRule type="containsErrors" priority="89" dxfId="101">
      <formula>ISERROR(M43)</formula>
    </cfRule>
    <cfRule type="colorScale" priority="88" dxfId="4">
      <colorScale>
        <cfvo type="percent" val="0"/>
        <cfvo type="percent" val="50"/>
        <cfvo type="percent" val="100"/>
        <color rgb="FFF8696B"/>
        <color rgb="FFFFEB84"/>
        <color rgb="FF63BE7B"/>
      </colorScale>
    </cfRule>
  </conditionalFormatting>
  <conditionalFormatting sqref="N43">
    <cfRule type="containsErrors" priority="91" dxfId="101">
      <formula>ISERROR(N43)</formula>
    </cfRule>
    <cfRule type="colorScale" priority="90" dxfId="4">
      <colorScale>
        <cfvo type="percent" val="0"/>
        <cfvo type="percent" val="50"/>
        <cfvo type="percent" val="100"/>
        <color rgb="FFF8696B"/>
        <color rgb="FFFFEB84"/>
        <color rgb="FF63BE7B"/>
      </colorScale>
    </cfRule>
  </conditionalFormatting>
  <conditionalFormatting sqref="M44:M45">
    <cfRule type="containsErrors" priority="85" dxfId="101">
      <formula>ISERROR(M44)</formula>
    </cfRule>
    <cfRule type="colorScale" priority="84" dxfId="4">
      <colorScale>
        <cfvo type="percent" val="0"/>
        <cfvo type="percent" val="50"/>
        <cfvo type="percent" val="100"/>
        <color rgb="FFF8696B"/>
        <color rgb="FFFFEB84"/>
        <color rgb="FF63BE7B"/>
      </colorScale>
    </cfRule>
  </conditionalFormatting>
  <conditionalFormatting sqref="N44:N45">
    <cfRule type="containsErrors" priority="87" dxfId="101">
      <formula>ISERROR(N44)</formula>
    </cfRule>
    <cfRule type="colorScale" priority="86" dxfId="4">
      <colorScale>
        <cfvo type="percent" val="0"/>
        <cfvo type="percent" val="50"/>
        <cfvo type="percent" val="100"/>
        <color rgb="FFF8696B"/>
        <color rgb="FFFFEB84"/>
        <color rgb="FF63BE7B"/>
      </colorScale>
    </cfRule>
  </conditionalFormatting>
  <conditionalFormatting sqref="Q25 Q29">
    <cfRule type="containsErrors" priority="82" dxfId="102">
      <formula>ISERROR(Q25)</formula>
    </cfRule>
  </conditionalFormatting>
  <conditionalFormatting sqref="Q23">
    <cfRule type="containsErrors" priority="81" dxfId="102">
      <formula>ISERROR(Q23)</formula>
    </cfRule>
  </conditionalFormatting>
  <conditionalFormatting sqref="M35">
    <cfRule type="containsErrors" priority="1338" dxfId="101">
      <formula>ISERROR(M35)</formula>
    </cfRule>
    <cfRule type="colorScale" priority="1337" dxfId="4">
      <colorScale>
        <cfvo type="percent" val="0"/>
        <cfvo type="percent" val="50"/>
        <cfvo type="percent" val="100"/>
        <color rgb="FFF8696B"/>
        <color rgb="FFFFEB84"/>
        <color rgb="FF63BE7B"/>
      </colorScale>
    </cfRule>
  </conditionalFormatting>
  <conditionalFormatting sqref="N34:N35">
    <cfRule type="containsErrors" priority="1340" dxfId="101">
      <formula>ISERROR(N34)</formula>
    </cfRule>
    <cfRule type="colorScale" priority="1339" dxfId="4">
      <colorScale>
        <cfvo type="percent" val="0"/>
        <cfvo type="percent" val="50"/>
        <cfvo type="percent" val="100"/>
        <color rgb="FFF8696B"/>
        <color rgb="FFFFEB84"/>
        <color rgb="FF63BE7B"/>
      </colorScale>
    </cfRule>
  </conditionalFormatting>
  <conditionalFormatting sqref="O52:O55">
    <cfRule type="containsErrors" priority="71" dxfId="102">
      <formula>ISERROR(O52)</formula>
    </cfRule>
  </conditionalFormatting>
  <conditionalFormatting sqref="N52">
    <cfRule type="containsErrors" priority="68" dxfId="101">
      <formula>ISERROR(N52)</formula>
    </cfRule>
    <cfRule type="colorScale" priority="67" dxfId="4">
      <colorScale>
        <cfvo type="percent" val="0"/>
        <cfvo type="percent" val="50"/>
        <cfvo type="percent" val="100"/>
        <color rgb="FFF8696B"/>
        <color rgb="FFFFEB84"/>
        <color rgb="FF63BE7B"/>
      </colorScale>
    </cfRule>
  </conditionalFormatting>
  <conditionalFormatting sqref="M52">
    <cfRule type="containsErrors" priority="70" dxfId="101">
      <formula>ISERROR(M52)</formula>
    </cfRule>
    <cfRule type="colorScale" priority="69" dxfId="4">
      <colorScale>
        <cfvo type="percent" val="0"/>
        <cfvo type="percent" val="50"/>
        <cfvo type="percent" val="100"/>
        <color rgb="FFF8696B"/>
        <color rgb="FFFFEB84"/>
        <color rgb="FF63BE7B"/>
      </colorScale>
    </cfRule>
  </conditionalFormatting>
  <conditionalFormatting sqref="N53">
    <cfRule type="containsErrors" priority="64" dxfId="101">
      <formula>ISERROR(N53)</formula>
    </cfRule>
    <cfRule type="colorScale" priority="63" dxfId="4">
      <colorScale>
        <cfvo type="percent" val="0"/>
        <cfvo type="percent" val="50"/>
        <cfvo type="percent" val="100"/>
        <color rgb="FFF8696B"/>
        <color rgb="FFFFEB84"/>
        <color rgb="FF63BE7B"/>
      </colorScale>
    </cfRule>
  </conditionalFormatting>
  <conditionalFormatting sqref="M53">
    <cfRule type="containsErrors" priority="66" dxfId="101">
      <formula>ISERROR(M53)</formula>
    </cfRule>
    <cfRule type="colorScale" priority="65" dxfId="4">
      <colorScale>
        <cfvo type="percent" val="0"/>
        <cfvo type="percent" val="50"/>
        <cfvo type="percent" val="100"/>
        <color rgb="FFF8696B"/>
        <color rgb="FFFFEB84"/>
        <color rgb="FF63BE7B"/>
      </colorScale>
    </cfRule>
  </conditionalFormatting>
  <conditionalFormatting sqref="N54">
    <cfRule type="containsErrors" priority="60" dxfId="101">
      <formula>ISERROR(N54)</formula>
    </cfRule>
    <cfRule type="colorScale" priority="59" dxfId="4">
      <colorScale>
        <cfvo type="percent" val="0"/>
        <cfvo type="percent" val="50"/>
        <cfvo type="percent" val="100"/>
        <color rgb="FFF8696B"/>
        <color rgb="FFFFEB84"/>
        <color rgb="FF63BE7B"/>
      </colorScale>
    </cfRule>
  </conditionalFormatting>
  <conditionalFormatting sqref="M54">
    <cfRule type="containsErrors" priority="62" dxfId="101">
      <formula>ISERROR(M54)</formula>
    </cfRule>
    <cfRule type="colorScale" priority="61" dxfId="4">
      <colorScale>
        <cfvo type="percent" val="0"/>
        <cfvo type="percent" val="50"/>
        <cfvo type="percent" val="100"/>
        <color rgb="FFF8696B"/>
        <color rgb="FFFFEB84"/>
        <color rgb="FF63BE7B"/>
      </colorScale>
    </cfRule>
  </conditionalFormatting>
  <conditionalFormatting sqref="N55">
    <cfRule type="containsErrors" priority="56" dxfId="101">
      <formula>ISERROR(N55)</formula>
    </cfRule>
    <cfRule type="colorScale" priority="55" dxfId="4">
      <colorScale>
        <cfvo type="percent" val="0"/>
        <cfvo type="percent" val="50"/>
        <cfvo type="percent" val="100"/>
        <color rgb="FFF8696B"/>
        <color rgb="FFFFEB84"/>
        <color rgb="FF63BE7B"/>
      </colorScale>
    </cfRule>
  </conditionalFormatting>
  <conditionalFormatting sqref="M55">
    <cfRule type="containsErrors" priority="58" dxfId="101">
      <formula>ISERROR(M55)</formula>
    </cfRule>
    <cfRule type="colorScale" priority="57" dxfId="4">
      <colorScale>
        <cfvo type="percent" val="0"/>
        <cfvo type="percent" val="50"/>
        <cfvo type="percent" val="100"/>
        <color rgb="FFF8696B"/>
        <color rgb="FFFFEB84"/>
        <color rgb="FF63BE7B"/>
      </colorScale>
    </cfRule>
  </conditionalFormatting>
  <conditionalFormatting sqref="M31">
    <cfRule type="containsErrors" priority="49" dxfId="101">
      <formula>ISERROR(M31)</formula>
    </cfRule>
    <cfRule type="colorScale" priority="48" dxfId="4">
      <colorScale>
        <cfvo type="percent" val="0"/>
        <cfvo type="percent" val="50"/>
        <cfvo type="percent" val="100"/>
        <color rgb="FFF8696B"/>
        <color rgb="FFFFEB84"/>
        <color rgb="FF63BE7B"/>
      </colorScale>
    </cfRule>
  </conditionalFormatting>
  <conditionalFormatting sqref="M32">
    <cfRule type="containsErrors" priority="51" dxfId="101">
      <formula>ISERROR(M32)</formula>
    </cfRule>
    <cfRule type="colorScale" priority="50" dxfId="4">
      <colorScale>
        <cfvo type="percent" val="0"/>
        <cfvo type="percent" val="50"/>
        <cfvo type="percent" val="100"/>
        <color rgb="FFF8696B"/>
        <color rgb="FFFFEB84"/>
        <color rgb="FF63BE7B"/>
      </colorScale>
    </cfRule>
  </conditionalFormatting>
  <conditionalFormatting sqref="N31:N32">
    <cfRule type="containsErrors" priority="53" dxfId="101">
      <formula>ISERROR(N31)</formula>
    </cfRule>
    <cfRule type="colorScale" priority="52" dxfId="4">
      <colorScale>
        <cfvo type="percent" val="0"/>
        <cfvo type="percent" val="50"/>
        <cfvo type="percent" val="100"/>
        <color rgb="FFF8696B"/>
        <color rgb="FFFFEB84"/>
        <color rgb="FF63BE7B"/>
      </colorScale>
    </cfRule>
  </conditionalFormatting>
  <conditionalFormatting sqref="O31:O32">
    <cfRule type="containsErrors" priority="47" dxfId="102">
      <formula>ISERROR(O31)</formula>
    </cfRule>
  </conditionalFormatting>
  <conditionalFormatting sqref="M33">
    <cfRule type="containsErrors" priority="44" dxfId="101">
      <formula>ISERROR(M33)</formula>
    </cfRule>
    <cfRule type="colorScale" priority="43" dxfId="4">
      <colorScale>
        <cfvo type="percent" val="0"/>
        <cfvo type="percent" val="50"/>
        <cfvo type="percent" val="100"/>
        <color rgb="FFF8696B"/>
        <color rgb="FFFFEB84"/>
        <color rgb="FF63BE7B"/>
      </colorScale>
    </cfRule>
  </conditionalFormatting>
  <conditionalFormatting sqref="N33">
    <cfRule type="containsErrors" priority="46" dxfId="101">
      <formula>ISERROR(N33)</formula>
    </cfRule>
    <cfRule type="colorScale" priority="45" dxfId="4">
      <colorScale>
        <cfvo type="percent" val="0"/>
        <cfvo type="percent" val="50"/>
        <cfvo type="percent" val="100"/>
        <color rgb="FFF8696B"/>
        <color rgb="FFFFEB84"/>
        <color rgb="FF63BE7B"/>
      </colorScale>
    </cfRule>
  </conditionalFormatting>
  <conditionalFormatting sqref="O33">
    <cfRule type="containsErrors" priority="42" dxfId="102">
      <formula>ISERROR(O33)</formula>
    </cfRule>
  </conditionalFormatting>
  <conditionalFormatting sqref="O36">
    <cfRule type="containsErrors" priority="37" dxfId="102">
      <formula>ISERROR(O36)</formula>
    </cfRule>
  </conditionalFormatting>
  <conditionalFormatting sqref="M36">
    <cfRule type="containsErrors" priority="39" dxfId="101">
      <formula>ISERROR(M36)</formula>
    </cfRule>
    <cfRule type="colorScale" priority="38" dxfId="4">
      <colorScale>
        <cfvo type="percent" val="0"/>
        <cfvo type="percent" val="50"/>
        <cfvo type="percent" val="100"/>
        <color rgb="FFF8696B"/>
        <color rgb="FFFFEB84"/>
        <color rgb="FF63BE7B"/>
      </colorScale>
    </cfRule>
  </conditionalFormatting>
  <conditionalFormatting sqref="N36">
    <cfRule type="containsErrors" priority="41" dxfId="101">
      <formula>ISERROR(N36)</formula>
    </cfRule>
    <cfRule type="colorScale" priority="40" dxfId="4">
      <colorScale>
        <cfvo type="percent" val="0"/>
        <cfvo type="percent" val="50"/>
        <cfvo type="percent" val="100"/>
        <color rgb="FFF8696B"/>
        <color rgb="FFFFEB84"/>
        <color rgb="FF63BE7B"/>
      </colorScale>
    </cfRule>
  </conditionalFormatting>
  <conditionalFormatting sqref="N30">
    <cfRule type="colorScale" priority="1343" dxfId="4">
      <colorScale>
        <cfvo type="percent" val="0"/>
        <cfvo type="percent" val="50"/>
        <cfvo type="percent" val="100"/>
        <color rgb="FFF8696B"/>
        <color rgb="FFFFEB84"/>
        <color rgb="FF63BE7B"/>
      </colorScale>
    </cfRule>
  </conditionalFormatting>
  <conditionalFormatting sqref="M30">
    <cfRule type="colorScale" priority="1344" dxfId="4">
      <colorScale>
        <cfvo type="percent" val="0"/>
        <cfvo type="percent" val="50"/>
        <cfvo type="percent" val="100"/>
        <color rgb="FFF8696B"/>
        <color rgb="FFFFEB84"/>
        <color rgb="FF63BE7B"/>
      </colorScale>
    </cfRule>
  </conditionalFormatting>
  <conditionalFormatting sqref="O40">
    <cfRule type="containsErrors" priority="36" dxfId="102">
      <formula>ISERROR(O40)</formula>
    </cfRule>
  </conditionalFormatting>
  <conditionalFormatting sqref="N40">
    <cfRule type="containsErrors" priority="35" dxfId="101">
      <formula>ISERROR(N40)</formula>
    </cfRule>
    <cfRule type="colorScale" priority="34" dxfId="4">
      <colorScale>
        <cfvo type="percent" val="0"/>
        <cfvo type="percent" val="50"/>
        <cfvo type="percent" val="100"/>
        <color rgb="FFF8696B"/>
        <color rgb="FFFFEB84"/>
        <color rgb="FF63BE7B"/>
      </colorScale>
    </cfRule>
  </conditionalFormatting>
  <conditionalFormatting sqref="M40">
    <cfRule type="containsErrors" priority="33" dxfId="101">
      <formula>ISERROR(M40)</formula>
    </cfRule>
    <cfRule type="colorScale" priority="32" dxfId="4">
      <colorScale>
        <cfvo type="percent" val="0"/>
        <cfvo type="percent" val="50"/>
        <cfvo type="percent" val="100"/>
        <color rgb="FFF8696B"/>
        <color rgb="FFFFEB84"/>
        <color rgb="FF63BE7B"/>
      </colorScale>
    </cfRule>
  </conditionalFormatting>
  <conditionalFormatting sqref="O41">
    <cfRule type="containsErrors" priority="26" dxfId="102">
      <formula>ISERROR(O41)</formula>
    </cfRule>
  </conditionalFormatting>
  <conditionalFormatting sqref="N41">
    <cfRule type="containsErrors" priority="25" dxfId="101">
      <formula>ISERROR(N41)</formula>
    </cfRule>
    <cfRule type="colorScale" priority="24" dxfId="4">
      <colorScale>
        <cfvo type="percent" val="0"/>
        <cfvo type="percent" val="50"/>
        <cfvo type="percent" val="100"/>
        <color rgb="FFF8696B"/>
        <color rgb="FFFFEB84"/>
        <color rgb="FF63BE7B"/>
      </colorScale>
    </cfRule>
  </conditionalFormatting>
  <conditionalFormatting sqref="M41">
    <cfRule type="containsErrors" priority="23" dxfId="101">
      <formula>ISERROR(M41)</formula>
    </cfRule>
    <cfRule type="colorScale" priority="22" dxfId="4">
      <colorScale>
        <cfvo type="percent" val="0"/>
        <cfvo type="percent" val="50"/>
        <cfvo type="percent" val="100"/>
        <color rgb="FFF8696B"/>
        <color rgb="FFFFEB84"/>
        <color rgb="FF63BE7B"/>
      </colorScale>
    </cfRule>
  </conditionalFormatting>
  <conditionalFormatting sqref="O42">
    <cfRule type="containsErrors" priority="21" dxfId="102">
      <formula>ISERROR(O42)</formula>
    </cfRule>
  </conditionalFormatting>
  <conditionalFormatting sqref="N42">
    <cfRule type="containsErrors" priority="20" dxfId="101">
      <formula>ISERROR(N42)</formula>
    </cfRule>
    <cfRule type="colorScale" priority="19" dxfId="4">
      <colorScale>
        <cfvo type="percent" val="0"/>
        <cfvo type="percent" val="50"/>
        <cfvo type="percent" val="100"/>
        <color rgb="FFF8696B"/>
        <color rgb="FFFFEB84"/>
        <color rgb="FF63BE7B"/>
      </colorScale>
    </cfRule>
  </conditionalFormatting>
  <conditionalFormatting sqref="M42">
    <cfRule type="containsErrors" priority="18" dxfId="101">
      <formula>ISERROR(M42)</formula>
    </cfRule>
    <cfRule type="colorScale" priority="17" dxfId="4">
      <colorScale>
        <cfvo type="percent" val="0"/>
        <cfvo type="percent" val="50"/>
        <cfvo type="percent" val="100"/>
        <color rgb="FFF8696B"/>
        <color rgb="FFFFEB84"/>
        <color rgb="FF63BE7B"/>
      </colorScale>
    </cfRule>
  </conditionalFormatting>
  <conditionalFormatting sqref="O46">
    <cfRule type="containsErrors" priority="16" dxfId="102">
      <formula>ISERROR(O46)</formula>
    </cfRule>
  </conditionalFormatting>
  <conditionalFormatting sqref="M46">
    <cfRule type="containsErrors" priority="13" dxfId="101">
      <formula>ISERROR(M46)</formula>
    </cfRule>
    <cfRule type="colorScale" priority="12" dxfId="4">
      <colorScale>
        <cfvo type="percent" val="0"/>
        <cfvo type="percent" val="50"/>
        <cfvo type="percent" val="100"/>
        <color rgb="FFF8696B"/>
        <color rgb="FFFFEB84"/>
        <color rgb="FF63BE7B"/>
      </colorScale>
    </cfRule>
  </conditionalFormatting>
  <conditionalFormatting sqref="N46:N47">
    <cfRule type="containsErrors" priority="15" dxfId="101">
      <formula>ISERROR(N46)</formula>
    </cfRule>
    <cfRule type="colorScale" priority="14" dxfId="4">
      <colorScale>
        <cfvo type="percent" val="0"/>
        <cfvo type="percent" val="50"/>
        <cfvo type="percent" val="100"/>
        <color rgb="FFF8696B"/>
        <color rgb="FFFFEB84"/>
        <color rgb="FF63BE7B"/>
      </colorScale>
    </cfRule>
  </conditionalFormatting>
  <conditionalFormatting sqref="M47">
    <cfRule type="containsErrors" priority="11" dxfId="101">
      <formula>ISERROR(M47)</formula>
    </cfRule>
    <cfRule type="colorScale" priority="10" dxfId="4">
      <colorScale>
        <cfvo type="percent" val="0"/>
        <cfvo type="percent" val="50"/>
        <cfvo type="percent" val="100"/>
        <color rgb="FFF8696B"/>
        <color rgb="FFFFEB84"/>
        <color rgb="FF63BE7B"/>
      </colorScale>
    </cfRule>
  </conditionalFormatting>
  <conditionalFormatting sqref="M48">
    <cfRule type="containsErrors" priority="9" dxfId="101">
      <formula>ISERROR(M48)</formula>
    </cfRule>
    <cfRule type="colorScale" priority="8" dxfId="4">
      <colorScale>
        <cfvo type="percent" val="0"/>
        <cfvo type="percent" val="50"/>
        <cfvo type="percent" val="100"/>
        <color rgb="FFF8696B"/>
        <color rgb="FFFFEB84"/>
        <color rgb="FF63BE7B"/>
      </colorScale>
    </cfRule>
  </conditionalFormatting>
  <conditionalFormatting sqref="N48">
    <cfRule type="containsErrors" priority="7" dxfId="101">
      <formula>ISERROR(N48)</formula>
    </cfRule>
    <cfRule type="colorScale" priority="6" dxfId="4">
      <colorScale>
        <cfvo type="percent" val="0"/>
        <cfvo type="percent" val="50"/>
        <cfvo type="percent" val="100"/>
        <color rgb="FFF8696B"/>
        <color rgb="FFFFEB84"/>
        <color rgb="FF63BE7B"/>
      </colorScale>
    </cfRule>
  </conditionalFormatting>
  <conditionalFormatting sqref="O47:O48">
    <cfRule type="containsErrors" priority="5" dxfId="102">
      <formula>ISERROR(O47)</formula>
    </cfRule>
  </conditionalFormatting>
  <conditionalFormatting sqref="Q47">
    <cfRule type="containsErrors" priority="4" dxfId="102">
      <formula>ISERROR(Q47)</formula>
    </cfRule>
  </conditionalFormatting>
  <conditionalFormatting sqref="Q31">
    <cfRule type="containsErrors" priority="3" dxfId="102">
      <formula>ISERROR(Q31)</formula>
    </cfRule>
  </conditionalFormatting>
  <conditionalFormatting sqref="Q53">
    <cfRule type="containsErrors" priority="2" dxfId="102">
      <formula>ISERROR(Q53)</formula>
    </cfRule>
  </conditionalFormatting>
  <conditionalFormatting sqref="O56">
    <cfRule type="containsErrors" priority="1" dxfId="102">
      <formula>ISERROR(O56)</formula>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paperSize="122" scale="4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S37"/>
  <sheetViews>
    <sheetView showGridLines="0" zoomScale="70" zoomScaleNormal="70" zoomScaleSheetLayoutView="90" workbookViewId="0" topLeftCell="A10">
      <selection activeCell="J33" sqref="J33"/>
    </sheetView>
  </sheetViews>
  <sheetFormatPr defaultColWidth="11.421875" defaultRowHeight="15"/>
  <cols>
    <col min="1" max="1" width="23.7109375" style="1" customWidth="1"/>
    <col min="2" max="2" width="18.140625" style="2" customWidth="1"/>
    <col min="3" max="3" width="13.28125" style="2" customWidth="1"/>
    <col min="4" max="4" width="23.7109375" style="2" customWidth="1"/>
    <col min="5" max="5" width="13.7109375" style="2" customWidth="1"/>
    <col min="6" max="6" width="22.421875" style="2" customWidth="1"/>
    <col min="7" max="8" width="14.7109375" style="2" customWidth="1"/>
    <col min="9" max="9" width="20.7109375" style="2" customWidth="1"/>
    <col min="10" max="10" width="13.28125" style="2" customWidth="1"/>
    <col min="11" max="11" width="22.00390625" style="2" customWidth="1"/>
    <col min="12" max="12" width="11.7109375" style="2" customWidth="1"/>
    <col min="13" max="13" width="16.7109375" style="2" customWidth="1"/>
    <col min="14" max="14" width="18.7109375" style="2" customWidth="1"/>
    <col min="15" max="15" width="14.7109375" style="1" customWidth="1"/>
    <col min="16" max="16" width="79.00390625" style="1" customWidth="1"/>
    <col min="17" max="17" width="17.8515625" style="1" customWidth="1"/>
    <col min="18" max="18" width="15.28125" style="1" customWidth="1"/>
    <col min="19" max="19" width="37.57421875" style="1" customWidth="1"/>
    <col min="20" max="16384" width="11.421875" style="1" customWidth="1"/>
  </cols>
  <sheetData>
    <row r="1" spans="1:18" ht="12.75">
      <c r="A1" s="12"/>
      <c r="B1" s="13"/>
      <c r="C1" s="13"/>
      <c r="D1" s="14"/>
      <c r="E1" s="14"/>
      <c r="F1" s="13"/>
      <c r="G1" s="15"/>
      <c r="H1" s="15"/>
      <c r="I1" s="16"/>
      <c r="J1" s="16"/>
      <c r="K1" s="16"/>
      <c r="L1" s="16"/>
      <c r="M1" s="16"/>
      <c r="N1" s="16"/>
      <c r="O1" s="16"/>
      <c r="P1" s="16"/>
      <c r="Q1" s="16"/>
      <c r="R1" s="17"/>
    </row>
    <row r="2" spans="1:18" ht="37.5" customHeight="1">
      <c r="A2" s="29"/>
      <c r="B2" s="30"/>
      <c r="C2" s="30"/>
      <c r="D2" s="310" t="s">
        <v>185</v>
      </c>
      <c r="E2" s="310"/>
      <c r="F2" s="310"/>
      <c r="G2" s="310"/>
      <c r="H2" s="310"/>
      <c r="I2" s="310"/>
      <c r="J2" s="310"/>
      <c r="K2" s="310"/>
      <c r="L2" s="310"/>
      <c r="M2" s="310"/>
      <c r="N2" s="310"/>
      <c r="O2" s="310"/>
      <c r="P2" s="310"/>
      <c r="Q2" s="310"/>
      <c r="R2" s="311"/>
    </row>
    <row r="3" spans="1:18" ht="22.5" customHeight="1">
      <c r="A3" s="18"/>
      <c r="B3" s="19"/>
      <c r="C3" s="19"/>
      <c r="D3" s="312"/>
      <c r="E3" s="312"/>
      <c r="F3" s="312"/>
      <c r="G3" s="312"/>
      <c r="H3" s="312"/>
      <c r="I3" s="312"/>
      <c r="J3" s="312"/>
      <c r="K3" s="312"/>
      <c r="L3" s="312"/>
      <c r="M3" s="312"/>
      <c r="N3" s="312"/>
      <c r="O3" s="312"/>
      <c r="P3" s="312"/>
      <c r="Q3" s="312"/>
      <c r="R3" s="313"/>
    </row>
    <row r="4" spans="1:18" ht="33.75" customHeight="1">
      <c r="A4" s="307" t="s">
        <v>37</v>
      </c>
      <c r="B4" s="308"/>
      <c r="C4" s="21"/>
      <c r="D4" s="314" t="s">
        <v>102</v>
      </c>
      <c r="E4" s="314"/>
      <c r="F4" s="314"/>
      <c r="G4" s="314"/>
      <c r="H4" s="22"/>
      <c r="I4" s="32"/>
      <c r="J4" s="32"/>
      <c r="K4" s="32"/>
      <c r="L4" s="32"/>
      <c r="M4" s="32"/>
      <c r="N4" s="23"/>
      <c r="O4" s="315" t="s">
        <v>14</v>
      </c>
      <c r="P4" s="315"/>
      <c r="Q4" s="315"/>
      <c r="R4" s="24">
        <f>R15+R17+R21+R23+R24+R25+R26+R27+R28+R30+R32</f>
        <v>0</v>
      </c>
    </row>
    <row r="5" spans="1:18" ht="33" customHeight="1">
      <c r="A5" s="34"/>
      <c r="B5" s="35"/>
      <c r="C5" s="21"/>
      <c r="D5" s="25"/>
      <c r="E5" s="25"/>
      <c r="F5" s="25"/>
      <c r="G5" s="25"/>
      <c r="H5" s="22"/>
      <c r="I5" s="26"/>
      <c r="J5" s="26"/>
      <c r="K5" s="26"/>
      <c r="L5" s="26"/>
      <c r="M5" s="26"/>
      <c r="N5" s="23"/>
      <c r="O5" s="315" t="s">
        <v>234</v>
      </c>
      <c r="P5" s="315"/>
      <c r="Q5" s="315"/>
      <c r="R5" s="316"/>
    </row>
    <row r="6" spans="1:18" ht="18.75" customHeight="1">
      <c r="A6" s="307" t="s">
        <v>153</v>
      </c>
      <c r="B6" s="308"/>
      <c r="C6" s="21"/>
      <c r="D6" s="42" t="s">
        <v>239</v>
      </c>
      <c r="E6" s="43"/>
      <c r="F6" s="43"/>
      <c r="G6" s="43"/>
      <c r="H6" s="22"/>
      <c r="I6" s="308" t="s">
        <v>154</v>
      </c>
      <c r="J6" s="308"/>
      <c r="K6" s="308"/>
      <c r="L6" s="308"/>
      <c r="M6" s="308"/>
      <c r="N6" s="23"/>
      <c r="O6" s="31"/>
      <c r="P6" s="31"/>
      <c r="Q6" s="31"/>
      <c r="R6" s="28"/>
    </row>
    <row r="7" spans="1:18" ht="18.75" customHeight="1">
      <c r="A7" s="38"/>
      <c r="B7" s="39"/>
      <c r="C7" s="21"/>
      <c r="D7" s="33"/>
      <c r="E7" s="43"/>
      <c r="F7" s="43"/>
      <c r="G7" s="43"/>
      <c r="H7" s="22"/>
      <c r="I7" s="40"/>
      <c r="J7" s="40"/>
      <c r="K7" s="40"/>
      <c r="L7" s="40"/>
      <c r="M7" s="40"/>
      <c r="N7" s="23"/>
      <c r="O7" s="31"/>
      <c r="P7" s="31"/>
      <c r="Q7" s="31"/>
      <c r="R7" s="28"/>
    </row>
    <row r="8" spans="1:18" ht="18.75" customHeight="1">
      <c r="A8" s="36"/>
      <c r="B8" s="37"/>
      <c r="C8" s="21"/>
      <c r="D8" s="25"/>
      <c r="E8" s="25"/>
      <c r="F8" s="25"/>
      <c r="G8" s="25"/>
      <c r="H8" s="22"/>
      <c r="I8" s="26"/>
      <c r="J8" s="26"/>
      <c r="K8" s="26"/>
      <c r="L8" s="26"/>
      <c r="M8" s="26"/>
      <c r="N8" s="23"/>
      <c r="O8" s="31"/>
      <c r="P8" s="31"/>
      <c r="Q8" s="31"/>
      <c r="R8" s="28"/>
    </row>
    <row r="9" spans="1:18" ht="35.25" customHeight="1">
      <c r="A9" s="27"/>
      <c r="B9" s="21"/>
      <c r="C9" s="21"/>
      <c r="D9" s="309" t="s">
        <v>238</v>
      </c>
      <c r="E9" s="309"/>
      <c r="F9" s="309"/>
      <c r="G9" s="309"/>
      <c r="H9" s="309"/>
      <c r="I9" s="309" t="s">
        <v>240</v>
      </c>
      <c r="J9" s="309"/>
      <c r="K9" s="309"/>
      <c r="L9" s="309"/>
      <c r="M9" s="309"/>
      <c r="N9" s="23"/>
      <c r="O9" s="31"/>
      <c r="P9" s="31"/>
      <c r="Q9" s="31"/>
      <c r="R9" s="28"/>
    </row>
    <row r="10" spans="1:18" ht="21.75" customHeight="1">
      <c r="A10" s="27"/>
      <c r="B10" s="21"/>
      <c r="C10" s="21"/>
      <c r="D10" s="41"/>
      <c r="E10" s="41"/>
      <c r="F10" s="41"/>
      <c r="G10" s="41"/>
      <c r="H10" s="41"/>
      <c r="I10" s="40"/>
      <c r="J10" s="40"/>
      <c r="K10" s="40"/>
      <c r="L10" s="40"/>
      <c r="M10" s="40"/>
      <c r="N10" s="23"/>
      <c r="O10" s="31"/>
      <c r="P10" s="31"/>
      <c r="Q10" s="31"/>
      <c r="R10" s="28"/>
    </row>
    <row r="11" spans="1:18" ht="12" customHeight="1">
      <c r="A11" s="27"/>
      <c r="B11" s="21"/>
      <c r="C11" s="21"/>
      <c r="D11" s="25"/>
      <c r="E11" s="25"/>
      <c r="F11" s="25"/>
      <c r="G11" s="25"/>
      <c r="H11" s="43"/>
      <c r="I11" s="43"/>
      <c r="J11" s="43"/>
      <c r="K11" s="43"/>
      <c r="L11" s="43"/>
      <c r="M11" s="43"/>
      <c r="N11" s="23"/>
      <c r="O11" s="8"/>
      <c r="P11" s="8"/>
      <c r="Q11" s="8"/>
      <c r="R11" s="9"/>
    </row>
    <row r="12" spans="1:18" ht="12" customHeight="1">
      <c r="A12" s="27"/>
      <c r="B12" s="21"/>
      <c r="C12" s="21"/>
      <c r="D12" s="45" t="s">
        <v>160</v>
      </c>
      <c r="E12" s="45"/>
      <c r="F12" s="45"/>
      <c r="G12" s="45"/>
      <c r="H12" s="45"/>
      <c r="I12" s="43"/>
      <c r="J12" s="43"/>
      <c r="K12" s="43"/>
      <c r="L12" s="43"/>
      <c r="M12" s="43"/>
      <c r="N12" s="23"/>
      <c r="O12" s="8"/>
      <c r="P12" s="8"/>
      <c r="Q12" s="8"/>
      <c r="R12" s="9"/>
    </row>
    <row r="13" spans="1:18" ht="21.75" customHeight="1">
      <c r="A13" s="10"/>
      <c r="B13" s="7"/>
      <c r="C13" s="7"/>
      <c r="D13" s="3"/>
      <c r="E13" s="3"/>
      <c r="F13" s="6"/>
      <c r="G13" s="20"/>
      <c r="H13" s="4"/>
      <c r="I13" s="7"/>
      <c r="J13" s="7"/>
      <c r="K13" s="11"/>
      <c r="L13" s="11"/>
      <c r="M13" s="5"/>
      <c r="N13" s="5"/>
      <c r="O13" s="8"/>
      <c r="P13" s="8"/>
      <c r="Q13" s="8"/>
      <c r="R13" s="9"/>
    </row>
    <row r="14" spans="1:18" s="92" customFormat="1" ht="63" customHeight="1">
      <c r="A14" s="128" t="s">
        <v>0</v>
      </c>
      <c r="B14" s="128" t="s">
        <v>120</v>
      </c>
      <c r="C14" s="128" t="s">
        <v>10</v>
      </c>
      <c r="D14" s="128" t="s">
        <v>1</v>
      </c>
      <c r="E14" s="128" t="s">
        <v>11</v>
      </c>
      <c r="F14" s="128" t="s">
        <v>2</v>
      </c>
      <c r="G14" s="129" t="s">
        <v>3</v>
      </c>
      <c r="H14" s="129" t="s">
        <v>17</v>
      </c>
      <c r="I14" s="128" t="s">
        <v>4</v>
      </c>
      <c r="J14" s="113" t="s">
        <v>12</v>
      </c>
      <c r="K14" s="128" t="s">
        <v>5</v>
      </c>
      <c r="L14" s="128" t="s">
        <v>9</v>
      </c>
      <c r="M14" s="130" t="s">
        <v>6</v>
      </c>
      <c r="N14" s="130" t="s">
        <v>8</v>
      </c>
      <c r="O14" s="130" t="s">
        <v>16</v>
      </c>
      <c r="P14" s="113" t="s">
        <v>7</v>
      </c>
      <c r="Q14" s="130" t="s">
        <v>13</v>
      </c>
      <c r="R14" s="131" t="s">
        <v>15</v>
      </c>
    </row>
    <row r="15" spans="1:19" s="46" customFormat="1" ht="213.75" customHeight="1">
      <c r="A15" s="285" t="s">
        <v>54</v>
      </c>
      <c r="B15" s="262" t="s">
        <v>30</v>
      </c>
      <c r="C15" s="263">
        <v>0.05</v>
      </c>
      <c r="D15" s="141" t="s">
        <v>243</v>
      </c>
      <c r="E15" s="143">
        <v>0.5</v>
      </c>
      <c r="F15" s="141" t="s">
        <v>33</v>
      </c>
      <c r="G15" s="187">
        <v>45306</v>
      </c>
      <c r="H15" s="187">
        <v>45657</v>
      </c>
      <c r="I15" s="141" t="s">
        <v>244</v>
      </c>
      <c r="J15" s="146">
        <f>(0)*100%</f>
        <v>0</v>
      </c>
      <c r="K15" s="233">
        <v>48</v>
      </c>
      <c r="L15" s="208" t="s">
        <v>23</v>
      </c>
      <c r="M15" s="141" t="s">
        <v>70</v>
      </c>
      <c r="N15" s="209" t="s">
        <v>71</v>
      </c>
      <c r="O15" s="138">
        <f>+J15*E15</f>
        <v>0</v>
      </c>
      <c r="P15" s="210"/>
      <c r="Q15" s="317">
        <f>+O15+O16</f>
        <v>0</v>
      </c>
      <c r="R15" s="318">
        <f>Q15*C15</f>
        <v>0</v>
      </c>
      <c r="S15" s="230"/>
    </row>
    <row r="16" spans="1:19" s="46" customFormat="1" ht="237.75" customHeight="1">
      <c r="A16" s="286"/>
      <c r="B16" s="261"/>
      <c r="C16" s="264"/>
      <c r="D16" s="141" t="s">
        <v>245</v>
      </c>
      <c r="E16" s="143">
        <v>0.5</v>
      </c>
      <c r="F16" s="141" t="s">
        <v>33</v>
      </c>
      <c r="G16" s="187">
        <v>45306</v>
      </c>
      <c r="H16" s="187">
        <v>45657</v>
      </c>
      <c r="I16" s="141" t="s">
        <v>246</v>
      </c>
      <c r="J16" s="146">
        <f>(0)*100%</f>
        <v>0</v>
      </c>
      <c r="K16" s="142">
        <v>1</v>
      </c>
      <c r="L16" s="211" t="s">
        <v>23</v>
      </c>
      <c r="M16" s="141" t="s">
        <v>70</v>
      </c>
      <c r="N16" s="209" t="s">
        <v>72</v>
      </c>
      <c r="O16" s="138">
        <f aca="true" t="shared" si="0" ref="O16:O28">+J16*E16</f>
        <v>0</v>
      </c>
      <c r="P16" s="210"/>
      <c r="Q16" s="317"/>
      <c r="R16" s="318"/>
      <c r="S16" s="230"/>
    </row>
    <row r="17" spans="1:19" s="46" customFormat="1" ht="195.75" customHeight="1">
      <c r="A17" s="262" t="s">
        <v>46</v>
      </c>
      <c r="B17" s="262" t="s">
        <v>44</v>
      </c>
      <c r="C17" s="301">
        <v>0.1</v>
      </c>
      <c r="D17" s="141" t="s">
        <v>122</v>
      </c>
      <c r="E17" s="143">
        <v>0.2</v>
      </c>
      <c r="F17" s="141" t="s">
        <v>73</v>
      </c>
      <c r="G17" s="187">
        <v>45323</v>
      </c>
      <c r="H17" s="187">
        <v>45657</v>
      </c>
      <c r="I17" s="141" t="s">
        <v>104</v>
      </c>
      <c r="J17" s="212">
        <f>(0/1)*100%</f>
        <v>0</v>
      </c>
      <c r="K17" s="142">
        <v>1</v>
      </c>
      <c r="L17" s="141" t="s">
        <v>23</v>
      </c>
      <c r="M17" s="141" t="s">
        <v>70</v>
      </c>
      <c r="N17" s="186" t="s">
        <v>72</v>
      </c>
      <c r="O17" s="138">
        <f t="shared" si="0"/>
        <v>0</v>
      </c>
      <c r="P17" s="210"/>
      <c r="Q17" s="272">
        <f>+O17+O18+O19+O20</f>
        <v>0</v>
      </c>
      <c r="R17" s="317">
        <f>Q17*C17</f>
        <v>0</v>
      </c>
      <c r="S17" s="231"/>
    </row>
    <row r="18" spans="1:19" s="46" customFormat="1" ht="208.5" customHeight="1">
      <c r="A18" s="260"/>
      <c r="B18" s="260"/>
      <c r="C18" s="319"/>
      <c r="D18" s="141" t="s">
        <v>83</v>
      </c>
      <c r="E18" s="143">
        <v>0.3</v>
      </c>
      <c r="F18" s="141" t="s">
        <v>73</v>
      </c>
      <c r="G18" s="187">
        <v>45323</v>
      </c>
      <c r="H18" s="187">
        <v>45657</v>
      </c>
      <c r="I18" s="141" t="s">
        <v>123</v>
      </c>
      <c r="J18" s="146">
        <f>(0/766)*100%</f>
        <v>0</v>
      </c>
      <c r="K18" s="142">
        <v>1</v>
      </c>
      <c r="L18" s="141" t="s">
        <v>23</v>
      </c>
      <c r="M18" s="141" t="s">
        <v>70</v>
      </c>
      <c r="N18" s="186" t="s">
        <v>74</v>
      </c>
      <c r="O18" s="138">
        <f>+J18*E18</f>
        <v>0</v>
      </c>
      <c r="P18" s="210"/>
      <c r="Q18" s="320"/>
      <c r="R18" s="317"/>
      <c r="S18" s="232"/>
    </row>
    <row r="19" spans="1:19" s="46" customFormat="1" ht="277.5" customHeight="1">
      <c r="A19" s="260"/>
      <c r="B19" s="260"/>
      <c r="C19" s="319"/>
      <c r="D19" s="141" t="s">
        <v>75</v>
      </c>
      <c r="E19" s="143">
        <v>0.3</v>
      </c>
      <c r="F19" s="141" t="s">
        <v>73</v>
      </c>
      <c r="G19" s="187">
        <v>45367</v>
      </c>
      <c r="H19" s="187">
        <v>45657</v>
      </c>
      <c r="I19" s="141" t="s">
        <v>92</v>
      </c>
      <c r="J19" s="146">
        <f>(0/105)*100%</f>
        <v>0</v>
      </c>
      <c r="K19" s="182">
        <v>1</v>
      </c>
      <c r="L19" s="175" t="s">
        <v>23</v>
      </c>
      <c r="M19" s="141" t="s">
        <v>70</v>
      </c>
      <c r="N19" s="186" t="s">
        <v>76</v>
      </c>
      <c r="O19" s="138">
        <f t="shared" si="0"/>
        <v>0</v>
      </c>
      <c r="P19" s="210"/>
      <c r="Q19" s="320"/>
      <c r="R19" s="317"/>
      <c r="S19" s="232"/>
    </row>
    <row r="20" spans="1:19" s="46" customFormat="1" ht="226.5" customHeight="1">
      <c r="A20" s="261"/>
      <c r="B20" s="261"/>
      <c r="C20" s="302"/>
      <c r="D20" s="141" t="s">
        <v>84</v>
      </c>
      <c r="E20" s="143">
        <v>0.2</v>
      </c>
      <c r="F20" s="141" t="s">
        <v>73</v>
      </c>
      <c r="G20" s="187">
        <v>45323</v>
      </c>
      <c r="H20" s="187">
        <v>45657</v>
      </c>
      <c r="I20" s="141" t="s">
        <v>77</v>
      </c>
      <c r="J20" s="146">
        <f>(0/2)*100%</f>
        <v>0</v>
      </c>
      <c r="K20" s="182">
        <v>1</v>
      </c>
      <c r="L20" s="175" t="s">
        <v>23</v>
      </c>
      <c r="M20" s="141" t="s">
        <v>70</v>
      </c>
      <c r="N20" s="186" t="s">
        <v>76</v>
      </c>
      <c r="O20" s="138">
        <f t="shared" si="0"/>
        <v>0</v>
      </c>
      <c r="P20" s="210"/>
      <c r="Q20" s="273"/>
      <c r="R20" s="317"/>
      <c r="S20" s="232"/>
    </row>
    <row r="21" spans="1:18" s="46" customFormat="1" ht="226.5" customHeight="1">
      <c r="A21" s="262" t="s">
        <v>93</v>
      </c>
      <c r="B21" s="266" t="s">
        <v>31</v>
      </c>
      <c r="C21" s="325">
        <v>0.1</v>
      </c>
      <c r="D21" s="141" t="s">
        <v>32</v>
      </c>
      <c r="E21" s="143">
        <v>0.5</v>
      </c>
      <c r="F21" s="141" t="s">
        <v>33</v>
      </c>
      <c r="G21" s="187">
        <v>45323</v>
      </c>
      <c r="H21" s="187">
        <v>45657</v>
      </c>
      <c r="I21" s="141" t="s">
        <v>101</v>
      </c>
      <c r="J21" s="146">
        <f>(0+0+0+0)/44</f>
        <v>0</v>
      </c>
      <c r="K21" s="141">
        <v>44</v>
      </c>
      <c r="L21" s="141" t="s">
        <v>22</v>
      </c>
      <c r="M21" s="193" t="s">
        <v>26</v>
      </c>
      <c r="N21" s="195" t="s">
        <v>21</v>
      </c>
      <c r="O21" s="138">
        <f t="shared" si="0"/>
        <v>0</v>
      </c>
      <c r="P21" s="210"/>
      <c r="Q21" s="321">
        <f>+O21+O22</f>
        <v>0</v>
      </c>
      <c r="R21" s="323">
        <f>+Q21*C21</f>
        <v>0</v>
      </c>
    </row>
    <row r="22" spans="1:18" s="46" customFormat="1" ht="245.25" customHeight="1">
      <c r="A22" s="261"/>
      <c r="B22" s="266"/>
      <c r="C22" s="266"/>
      <c r="D22" s="141" t="s">
        <v>78</v>
      </c>
      <c r="E22" s="143">
        <v>0.5</v>
      </c>
      <c r="F22" s="141" t="s">
        <v>33</v>
      </c>
      <c r="G22" s="187">
        <v>45292</v>
      </c>
      <c r="H22" s="187">
        <v>45657</v>
      </c>
      <c r="I22" s="141" t="s">
        <v>124</v>
      </c>
      <c r="J22" s="212">
        <f>(0+0+0+0)/4</f>
        <v>0</v>
      </c>
      <c r="K22" s="141">
        <v>4</v>
      </c>
      <c r="L22" s="141" t="s">
        <v>22</v>
      </c>
      <c r="M22" s="193" t="s">
        <v>26</v>
      </c>
      <c r="N22" s="195" t="s">
        <v>21</v>
      </c>
      <c r="O22" s="138">
        <f>+J22*E22</f>
        <v>0</v>
      </c>
      <c r="P22" s="210"/>
      <c r="Q22" s="322"/>
      <c r="R22" s="324"/>
    </row>
    <row r="23" spans="1:18" s="46" customFormat="1" ht="219" customHeight="1">
      <c r="A23" s="141" t="s">
        <v>215</v>
      </c>
      <c r="B23" s="141" t="s">
        <v>217</v>
      </c>
      <c r="C23" s="142">
        <v>0.06</v>
      </c>
      <c r="D23" s="141" t="s">
        <v>247</v>
      </c>
      <c r="E23" s="143">
        <v>1</v>
      </c>
      <c r="F23" s="141" t="s">
        <v>33</v>
      </c>
      <c r="G23" s="187">
        <v>45311</v>
      </c>
      <c r="H23" s="187">
        <v>45523</v>
      </c>
      <c r="I23" s="141" t="s">
        <v>218</v>
      </c>
      <c r="J23" s="213">
        <f>(0/37)*100%</f>
        <v>0</v>
      </c>
      <c r="K23" s="142">
        <v>1</v>
      </c>
      <c r="L23" s="141" t="s">
        <v>23</v>
      </c>
      <c r="M23" s="193" t="s">
        <v>219</v>
      </c>
      <c r="N23" s="195" t="s">
        <v>21</v>
      </c>
      <c r="O23" s="214">
        <f>J23*E23</f>
        <v>0</v>
      </c>
      <c r="P23" s="210"/>
      <c r="Q23" s="143">
        <f>+O23</f>
        <v>0</v>
      </c>
      <c r="R23" s="143">
        <f>+O23*C23</f>
        <v>0</v>
      </c>
    </row>
    <row r="24" spans="1:18" s="46" customFormat="1" ht="248.25" customHeight="1">
      <c r="A24" s="141" t="s">
        <v>216</v>
      </c>
      <c r="B24" s="141" t="s">
        <v>223</v>
      </c>
      <c r="C24" s="142">
        <v>0.03</v>
      </c>
      <c r="D24" s="141" t="s">
        <v>220</v>
      </c>
      <c r="E24" s="143">
        <v>1</v>
      </c>
      <c r="F24" s="141" t="s">
        <v>33</v>
      </c>
      <c r="G24" s="187">
        <v>45323</v>
      </c>
      <c r="H24" s="187">
        <v>45657</v>
      </c>
      <c r="I24" s="141" t="s">
        <v>221</v>
      </c>
      <c r="J24" s="203">
        <f>(0+0+0+0)/4</f>
        <v>0</v>
      </c>
      <c r="K24" s="141">
        <v>12</v>
      </c>
      <c r="L24" s="141" t="s">
        <v>222</v>
      </c>
      <c r="M24" s="193" t="s">
        <v>219</v>
      </c>
      <c r="N24" s="195" t="s">
        <v>21</v>
      </c>
      <c r="O24" s="172">
        <v>0</v>
      </c>
      <c r="P24" s="210"/>
      <c r="Q24" s="143">
        <f>+O24</f>
        <v>0</v>
      </c>
      <c r="R24" s="143">
        <f>+Q24*C24</f>
        <v>0</v>
      </c>
    </row>
    <row r="25" spans="1:18" s="46" customFormat="1" ht="157.5" customHeight="1">
      <c r="A25" s="286" t="s">
        <v>224</v>
      </c>
      <c r="B25" s="215" t="s">
        <v>45</v>
      </c>
      <c r="C25" s="216">
        <v>0.1</v>
      </c>
      <c r="D25" s="215" t="s">
        <v>132</v>
      </c>
      <c r="E25" s="216">
        <v>1</v>
      </c>
      <c r="F25" s="215" t="s">
        <v>27</v>
      </c>
      <c r="G25" s="217">
        <v>45292</v>
      </c>
      <c r="H25" s="217">
        <v>45657</v>
      </c>
      <c r="I25" s="215" t="s">
        <v>66</v>
      </c>
      <c r="J25" s="218">
        <f>(0+0+0+0)/8*100%</f>
        <v>0</v>
      </c>
      <c r="K25" s="215">
        <v>8</v>
      </c>
      <c r="L25" s="216" t="s">
        <v>22</v>
      </c>
      <c r="M25" s="215" t="s">
        <v>133</v>
      </c>
      <c r="N25" s="219" t="s">
        <v>134</v>
      </c>
      <c r="O25" s="139">
        <f t="shared" si="0"/>
        <v>0</v>
      </c>
      <c r="P25" s="220"/>
      <c r="Q25" s="143">
        <f>+O25</f>
        <v>0</v>
      </c>
      <c r="R25" s="143">
        <f>Q25*C25</f>
        <v>0</v>
      </c>
    </row>
    <row r="26" spans="1:19" s="46" customFormat="1" ht="268.5" customHeight="1">
      <c r="A26" s="326"/>
      <c r="B26" s="220" t="s">
        <v>43</v>
      </c>
      <c r="C26" s="218">
        <v>0.1</v>
      </c>
      <c r="D26" s="220" t="s">
        <v>135</v>
      </c>
      <c r="E26" s="218">
        <v>1</v>
      </c>
      <c r="F26" s="220" t="s">
        <v>27</v>
      </c>
      <c r="G26" s="221">
        <v>45292</v>
      </c>
      <c r="H26" s="221">
        <v>45657</v>
      </c>
      <c r="I26" s="220" t="s">
        <v>136</v>
      </c>
      <c r="J26" s="218">
        <f>0/193*100%</f>
        <v>0</v>
      </c>
      <c r="K26" s="218">
        <v>1</v>
      </c>
      <c r="L26" s="218" t="s">
        <v>23</v>
      </c>
      <c r="M26" s="220" t="s">
        <v>133</v>
      </c>
      <c r="N26" s="222" t="s">
        <v>134</v>
      </c>
      <c r="O26" s="138">
        <f t="shared" si="0"/>
        <v>0</v>
      </c>
      <c r="P26" s="220"/>
      <c r="Q26" s="143">
        <f>+O26</f>
        <v>0</v>
      </c>
      <c r="R26" s="143">
        <f>+Q26*C26</f>
        <v>0</v>
      </c>
      <c r="S26" s="230"/>
    </row>
    <row r="27" spans="1:19" s="46" customFormat="1" ht="176.25" customHeight="1">
      <c r="A27" s="193" t="s">
        <v>225</v>
      </c>
      <c r="B27" s="220" t="s">
        <v>34</v>
      </c>
      <c r="C27" s="218">
        <v>0.1</v>
      </c>
      <c r="D27" s="220" t="s">
        <v>28</v>
      </c>
      <c r="E27" s="218">
        <v>1</v>
      </c>
      <c r="F27" s="220" t="s">
        <v>27</v>
      </c>
      <c r="G27" s="221">
        <v>45292</v>
      </c>
      <c r="H27" s="221">
        <v>45657</v>
      </c>
      <c r="I27" s="220" t="s">
        <v>137</v>
      </c>
      <c r="J27" s="218">
        <f>(0+0+0+0)/16*100%</f>
        <v>0</v>
      </c>
      <c r="K27" s="220">
        <v>16</v>
      </c>
      <c r="L27" s="220" t="s">
        <v>22</v>
      </c>
      <c r="M27" s="220" t="s">
        <v>133</v>
      </c>
      <c r="N27" s="222" t="s">
        <v>138</v>
      </c>
      <c r="O27" s="138">
        <f t="shared" si="0"/>
        <v>0</v>
      </c>
      <c r="P27" s="223"/>
      <c r="Q27" s="218">
        <f>+O27</f>
        <v>0</v>
      </c>
      <c r="R27" s="224">
        <f>+Q27*C27</f>
        <v>0</v>
      </c>
      <c r="S27" s="230"/>
    </row>
    <row r="28" spans="1:18" s="46" customFormat="1" ht="201" customHeight="1">
      <c r="A28" s="326" t="s">
        <v>226</v>
      </c>
      <c r="B28" s="262" t="s">
        <v>88</v>
      </c>
      <c r="C28" s="263">
        <v>0.1</v>
      </c>
      <c r="D28" s="141" t="s">
        <v>63</v>
      </c>
      <c r="E28" s="142">
        <v>0.5</v>
      </c>
      <c r="F28" s="141" t="s">
        <v>48</v>
      </c>
      <c r="G28" s="187">
        <v>45292</v>
      </c>
      <c r="H28" s="187">
        <v>45657</v>
      </c>
      <c r="I28" s="141" t="s">
        <v>68</v>
      </c>
      <c r="J28" s="185">
        <v>0</v>
      </c>
      <c r="K28" s="192">
        <v>2</v>
      </c>
      <c r="L28" s="141" t="s">
        <v>23</v>
      </c>
      <c r="M28" s="141" t="s">
        <v>35</v>
      </c>
      <c r="N28" s="186" t="s">
        <v>21</v>
      </c>
      <c r="O28" s="138">
        <f t="shared" si="0"/>
        <v>0</v>
      </c>
      <c r="P28" s="225"/>
      <c r="Q28" s="299">
        <f>+O28+O29</f>
        <v>0</v>
      </c>
      <c r="R28" s="305">
        <f>+Q28*C28</f>
        <v>0</v>
      </c>
    </row>
    <row r="29" spans="1:18" s="46" customFormat="1" ht="144.75" customHeight="1">
      <c r="A29" s="326"/>
      <c r="B29" s="261"/>
      <c r="C29" s="264"/>
      <c r="D29" s="141" t="s">
        <v>233</v>
      </c>
      <c r="E29" s="142">
        <v>0.5</v>
      </c>
      <c r="F29" s="141" t="s">
        <v>48</v>
      </c>
      <c r="G29" s="187">
        <v>45292</v>
      </c>
      <c r="H29" s="187">
        <v>45657</v>
      </c>
      <c r="I29" s="141" t="s">
        <v>68</v>
      </c>
      <c r="J29" s="185">
        <v>0</v>
      </c>
      <c r="K29" s="142">
        <v>1</v>
      </c>
      <c r="L29" s="141" t="s">
        <v>23</v>
      </c>
      <c r="M29" s="141" t="s">
        <v>35</v>
      </c>
      <c r="N29" s="186" t="s">
        <v>21</v>
      </c>
      <c r="O29" s="138">
        <f>+J29*E29</f>
        <v>0</v>
      </c>
      <c r="P29" s="225"/>
      <c r="Q29" s="300"/>
      <c r="R29" s="306"/>
    </row>
    <row r="30" spans="1:18" s="46" customFormat="1" ht="276" customHeight="1">
      <c r="A30" s="285" t="s">
        <v>227</v>
      </c>
      <c r="B30" s="141" t="s">
        <v>79</v>
      </c>
      <c r="C30" s="142">
        <v>0.08</v>
      </c>
      <c r="D30" s="141" t="s">
        <v>60</v>
      </c>
      <c r="E30" s="143">
        <v>1</v>
      </c>
      <c r="F30" s="141" t="s">
        <v>61</v>
      </c>
      <c r="G30" s="187">
        <v>45352</v>
      </c>
      <c r="H30" s="187">
        <v>45657</v>
      </c>
      <c r="I30" s="141" t="s">
        <v>80</v>
      </c>
      <c r="J30" s="146">
        <f>(0/2)*100%</f>
        <v>0</v>
      </c>
      <c r="K30" s="141">
        <v>2</v>
      </c>
      <c r="L30" s="141" t="s">
        <v>22</v>
      </c>
      <c r="M30" s="141" t="s">
        <v>24</v>
      </c>
      <c r="N30" s="226" t="s">
        <v>21</v>
      </c>
      <c r="O30" s="138">
        <f>+J30*E30</f>
        <v>0</v>
      </c>
      <c r="P30" s="225"/>
      <c r="Q30" s="301">
        <f>+O30+O31</f>
        <v>0</v>
      </c>
      <c r="R30" s="303">
        <f>+Q30*C30</f>
        <v>0</v>
      </c>
    </row>
    <row r="31" spans="1:19" s="46" customFormat="1" ht="210.75" customHeight="1">
      <c r="A31" s="298"/>
      <c r="B31" s="137" t="s">
        <v>114</v>
      </c>
      <c r="C31" s="140">
        <v>0.08</v>
      </c>
      <c r="D31" s="137" t="s">
        <v>113</v>
      </c>
      <c r="E31" s="144">
        <v>1</v>
      </c>
      <c r="F31" s="137" t="s">
        <v>61</v>
      </c>
      <c r="G31" s="227">
        <v>45366</v>
      </c>
      <c r="H31" s="227">
        <v>45657</v>
      </c>
      <c r="I31" s="137" t="s">
        <v>90</v>
      </c>
      <c r="J31" s="146">
        <f>(0/2)*100%</f>
        <v>0</v>
      </c>
      <c r="K31" s="137">
        <v>2</v>
      </c>
      <c r="L31" s="137" t="s">
        <v>22</v>
      </c>
      <c r="M31" s="137" t="s">
        <v>24</v>
      </c>
      <c r="N31" s="226" t="s">
        <v>21</v>
      </c>
      <c r="O31" s="138">
        <f>J31*E31</f>
        <v>0</v>
      </c>
      <c r="P31" s="225"/>
      <c r="Q31" s="302"/>
      <c r="R31" s="304"/>
      <c r="S31" s="230"/>
    </row>
    <row r="32" spans="1:19" s="46" customFormat="1" ht="225" customHeight="1">
      <c r="A32" s="262" t="s">
        <v>228</v>
      </c>
      <c r="B32" s="137" t="s">
        <v>205</v>
      </c>
      <c r="C32" s="140">
        <v>0.05</v>
      </c>
      <c r="D32" s="137" t="s">
        <v>206</v>
      </c>
      <c r="E32" s="144">
        <v>1</v>
      </c>
      <c r="F32" s="137" t="s">
        <v>61</v>
      </c>
      <c r="G32" s="227">
        <v>45352</v>
      </c>
      <c r="H32" s="227">
        <v>45657</v>
      </c>
      <c r="I32" s="137" t="s">
        <v>207</v>
      </c>
      <c r="J32" s="146">
        <f>(0/2)*100%</f>
        <v>0</v>
      </c>
      <c r="K32" s="137">
        <v>2</v>
      </c>
      <c r="L32" s="137" t="s">
        <v>22</v>
      </c>
      <c r="M32" s="137" t="s">
        <v>24</v>
      </c>
      <c r="N32" s="226" t="s">
        <v>21</v>
      </c>
      <c r="O32" s="138">
        <f>J32*E32</f>
        <v>0</v>
      </c>
      <c r="P32" s="225"/>
      <c r="Q32" s="272">
        <f>+O32+O33</f>
        <v>0</v>
      </c>
      <c r="R32" s="272">
        <f>+Q32*C32</f>
        <v>0</v>
      </c>
      <c r="S32" s="232"/>
    </row>
    <row r="33" spans="1:19" s="46" customFormat="1" ht="222" customHeight="1">
      <c r="A33" s="261"/>
      <c r="B33" s="141" t="s">
        <v>208</v>
      </c>
      <c r="C33" s="182">
        <v>0.05</v>
      </c>
      <c r="D33" s="141" t="s">
        <v>209</v>
      </c>
      <c r="E33" s="182">
        <v>1</v>
      </c>
      <c r="F33" s="141" t="s">
        <v>61</v>
      </c>
      <c r="G33" s="228">
        <v>45352</v>
      </c>
      <c r="H33" s="228">
        <v>45657</v>
      </c>
      <c r="I33" s="141" t="s">
        <v>210</v>
      </c>
      <c r="J33" s="182">
        <v>0</v>
      </c>
      <c r="K33" s="175">
        <v>1</v>
      </c>
      <c r="L33" s="141" t="s">
        <v>22</v>
      </c>
      <c r="M33" s="141" t="s">
        <v>24</v>
      </c>
      <c r="N33" s="186" t="s">
        <v>21</v>
      </c>
      <c r="O33" s="182">
        <f>J33*E33</f>
        <v>0</v>
      </c>
      <c r="P33" s="225"/>
      <c r="Q33" s="273"/>
      <c r="R33" s="273"/>
      <c r="S33" s="232"/>
    </row>
    <row r="34" spans="1:18" ht="15.75">
      <c r="A34" s="122"/>
      <c r="B34" s="118"/>
      <c r="C34" s="123">
        <f>SUM(C15:C33)</f>
        <v>0.9999999999999999</v>
      </c>
      <c r="D34" s="118"/>
      <c r="E34" s="118"/>
      <c r="F34" s="118"/>
      <c r="G34" s="118"/>
      <c r="H34" s="118"/>
      <c r="I34" s="124" t="s">
        <v>159</v>
      </c>
      <c r="J34" s="125"/>
      <c r="K34" s="118"/>
      <c r="L34" s="118"/>
      <c r="M34" s="118"/>
      <c r="N34" s="118"/>
      <c r="O34" s="118"/>
      <c r="P34" s="118"/>
      <c r="Q34" s="118" t="s">
        <v>18</v>
      </c>
      <c r="R34" s="126">
        <f>SUM(R15:R33)</f>
        <v>0</v>
      </c>
    </row>
    <row r="35" spans="1:18" ht="15.75">
      <c r="A35" s="132"/>
      <c r="B35" s="133"/>
      <c r="C35" s="134"/>
      <c r="D35" s="133"/>
      <c r="E35" s="133"/>
      <c r="F35" s="133"/>
      <c r="G35" s="133"/>
      <c r="H35" s="133"/>
      <c r="I35" s="133"/>
      <c r="J35" s="135"/>
      <c r="K35" s="133"/>
      <c r="L35" s="133"/>
      <c r="M35" s="133"/>
      <c r="N35" s="133"/>
      <c r="O35" s="133"/>
      <c r="P35" s="133"/>
      <c r="Q35" s="133"/>
      <c r="R35" s="136"/>
    </row>
    <row r="36" spans="1:18" ht="15.75">
      <c r="A36" s="127"/>
      <c r="B36" s="43"/>
      <c r="C36" s="43"/>
      <c r="D36" s="43"/>
      <c r="E36" s="43"/>
      <c r="F36" s="43"/>
      <c r="G36" s="43"/>
      <c r="H36" s="43"/>
      <c r="I36" s="43"/>
      <c r="J36" s="43"/>
      <c r="K36" s="43"/>
      <c r="L36" s="43"/>
      <c r="M36" s="43"/>
      <c r="N36" s="43"/>
      <c r="O36" s="127"/>
      <c r="P36" s="127"/>
      <c r="Q36" s="127"/>
      <c r="R36" s="127"/>
    </row>
    <row r="37" ht="12.75">
      <c r="C37" s="44"/>
    </row>
  </sheetData>
  <sheetProtection sort="0" autoFilter="0"/>
  <autoFilter ref="A14:T34"/>
  <mergeCells count="37">
    <mergeCell ref="A30:A31"/>
    <mergeCell ref="Q21:Q22"/>
    <mergeCell ref="R21:R22"/>
    <mergeCell ref="A32:A33"/>
    <mergeCell ref="C21:C22"/>
    <mergeCell ref="B21:B22"/>
    <mergeCell ref="A25:A26"/>
    <mergeCell ref="A28:A29"/>
    <mergeCell ref="B28:B29"/>
    <mergeCell ref="C28:C29"/>
    <mergeCell ref="A21:A22"/>
    <mergeCell ref="Q15:Q16"/>
    <mergeCell ref="R15:R16"/>
    <mergeCell ref="A17:A20"/>
    <mergeCell ref="B17:B20"/>
    <mergeCell ref="C17:C20"/>
    <mergeCell ref="Q17:Q20"/>
    <mergeCell ref="R17:R20"/>
    <mergeCell ref="D2:R2"/>
    <mergeCell ref="D3:R3"/>
    <mergeCell ref="A4:B4"/>
    <mergeCell ref="D4:G4"/>
    <mergeCell ref="O4:Q4"/>
    <mergeCell ref="O5:R5"/>
    <mergeCell ref="A6:B6"/>
    <mergeCell ref="I6:M6"/>
    <mergeCell ref="D9:H9"/>
    <mergeCell ref="A15:A16"/>
    <mergeCell ref="C15:C16"/>
    <mergeCell ref="B15:B16"/>
    <mergeCell ref="I9:M9"/>
    <mergeCell ref="Q28:Q29"/>
    <mergeCell ref="Q30:Q31"/>
    <mergeCell ref="R30:R31"/>
    <mergeCell ref="Q32:Q33"/>
    <mergeCell ref="R32:R33"/>
    <mergeCell ref="R28:R29"/>
  </mergeCells>
  <conditionalFormatting sqref="N14:O14 Q14">
    <cfRule type="containsErrors" priority="295" dxfId="101">
      <formula>ISERROR(N14)</formula>
    </cfRule>
    <cfRule type="colorScale" priority="294" dxfId="4">
      <colorScale>
        <cfvo type="percent" val="0"/>
        <cfvo type="percent" val="50"/>
        <cfvo type="percent" val="100"/>
        <color rgb="FFF8696B"/>
        <color rgb="FFFFEB84"/>
        <color rgb="FF63BE7B"/>
      </colorScale>
    </cfRule>
  </conditionalFormatting>
  <conditionalFormatting sqref="M14">
    <cfRule type="containsErrors" priority="293" dxfId="101">
      <formula>ISERROR(M14)</formula>
    </cfRule>
    <cfRule type="colorScale" priority="292" dxfId="4">
      <colorScale>
        <cfvo type="percent" val="0"/>
        <cfvo type="percent" val="50"/>
        <cfvo type="percent" val="100"/>
        <color rgb="FFF8696B"/>
        <color rgb="FFFFEB84"/>
        <color rgb="FF63BE7B"/>
      </colorScale>
    </cfRule>
  </conditionalFormatting>
  <conditionalFormatting sqref="M21">
    <cfRule type="containsErrors" priority="97" dxfId="101">
      <formula>ISERROR(M21)</formula>
    </cfRule>
    <cfRule type="colorScale" priority="96" dxfId="4">
      <colorScale>
        <cfvo type="percent" val="0"/>
        <cfvo type="percent" val="50"/>
        <cfvo type="percent" val="100"/>
        <color rgb="FFF8696B"/>
        <color rgb="FFFFEB84"/>
        <color rgb="FF63BE7B"/>
      </colorScale>
    </cfRule>
  </conditionalFormatting>
  <conditionalFormatting sqref="M22:M24">
    <cfRule type="containsErrors" priority="95" dxfId="101">
      <formula>ISERROR(M22)</formula>
    </cfRule>
    <cfRule type="colorScale" priority="94" dxfId="4">
      <colorScale>
        <cfvo type="percent" val="0"/>
        <cfvo type="percent" val="50"/>
        <cfvo type="percent" val="100"/>
        <color rgb="FFF8696B"/>
        <color rgb="FFFFEB84"/>
        <color rgb="FF63BE7B"/>
      </colorScale>
    </cfRule>
  </conditionalFormatting>
  <conditionalFormatting sqref="N21:N24">
    <cfRule type="containsErrors" priority="93" dxfId="101">
      <formula>ISERROR(N21)</formula>
    </cfRule>
    <cfRule type="colorScale" priority="92" dxfId="4">
      <colorScale>
        <cfvo type="percent" val="0"/>
        <cfvo type="percent" val="50"/>
        <cfvo type="percent" val="100"/>
        <color rgb="FFF8696B"/>
        <color rgb="FFFFEB84"/>
        <color rgb="FF63BE7B"/>
      </colorScale>
    </cfRule>
  </conditionalFormatting>
  <conditionalFormatting sqref="M28">
    <cfRule type="containsErrors" priority="90" dxfId="101">
      <formula>ISERROR(M28)</formula>
    </cfRule>
    <cfRule type="colorScale" priority="89" dxfId="4">
      <colorScale>
        <cfvo type="percent" val="0"/>
        <cfvo type="percent" val="50"/>
        <cfvo type="percent" val="100"/>
        <color rgb="FFF8696B"/>
        <color rgb="FFFFEB84"/>
        <color rgb="FF63BE7B"/>
      </colorScale>
    </cfRule>
  </conditionalFormatting>
  <conditionalFormatting sqref="N28">
    <cfRule type="containsErrors" priority="88" dxfId="101">
      <formula>ISERROR(N28)</formula>
    </cfRule>
    <cfRule type="colorScale" priority="87" dxfId="4">
      <colorScale>
        <cfvo type="percent" val="0"/>
        <cfvo type="percent" val="50"/>
        <cfvo type="percent" val="100"/>
        <color rgb="FFF8696B"/>
        <color rgb="FFFFEB84"/>
        <color rgb="FF63BE7B"/>
      </colorScale>
    </cfRule>
  </conditionalFormatting>
  <conditionalFormatting sqref="L28 O30 O32">
    <cfRule type="containsErrors" priority="86" dxfId="102">
      <formula>ISERROR(L28)</formula>
    </cfRule>
  </conditionalFormatting>
  <conditionalFormatting sqref="M29">
    <cfRule type="containsErrors" priority="83" dxfId="101">
      <formula>ISERROR(M29)</formula>
    </cfRule>
    <cfRule type="colorScale" priority="82" dxfId="4">
      <colorScale>
        <cfvo type="percent" val="0"/>
        <cfvo type="percent" val="50"/>
        <cfvo type="percent" val="100"/>
        <color rgb="FFF8696B"/>
        <color rgb="FFFFEB84"/>
        <color rgb="FF63BE7B"/>
      </colorScale>
    </cfRule>
  </conditionalFormatting>
  <conditionalFormatting sqref="N29">
    <cfRule type="containsErrors" priority="81" dxfId="101">
      <formula>ISERROR(N29)</formula>
    </cfRule>
    <cfRule type="colorScale" priority="80" dxfId="4">
      <colorScale>
        <cfvo type="percent" val="0"/>
        <cfvo type="percent" val="50"/>
        <cfvo type="percent" val="100"/>
        <color rgb="FFF8696B"/>
        <color rgb="FFFFEB84"/>
        <color rgb="FF63BE7B"/>
      </colorScale>
    </cfRule>
  </conditionalFormatting>
  <conditionalFormatting sqref="L29">
    <cfRule type="containsErrors" priority="79" dxfId="102">
      <formula>ISERROR(L29)</formula>
    </cfRule>
  </conditionalFormatting>
  <conditionalFormatting sqref="K16">
    <cfRule type="containsErrors" priority="76" dxfId="102">
      <formula>ISERROR(K16)</formula>
    </cfRule>
  </conditionalFormatting>
  <conditionalFormatting sqref="N15">
    <cfRule type="containsErrors" priority="71" dxfId="101">
      <formula>ISERROR(N15)</formula>
    </cfRule>
    <cfRule type="colorScale" priority="70" dxfId="4">
      <colorScale>
        <cfvo type="percent" val="0"/>
        <cfvo type="percent" val="50"/>
        <cfvo type="percent" val="100"/>
        <color rgb="FFF8696B"/>
        <color rgb="FFFFEB84"/>
        <color rgb="FF63BE7B"/>
      </colorScale>
    </cfRule>
  </conditionalFormatting>
  <conditionalFormatting sqref="N16">
    <cfRule type="containsErrors" priority="69" dxfId="101">
      <formula>ISERROR(N16)</formula>
    </cfRule>
    <cfRule type="colorScale" priority="68" dxfId="4">
      <colorScale>
        <cfvo type="percent" val="0"/>
        <cfvo type="percent" val="50"/>
        <cfvo type="percent" val="100"/>
        <color rgb="FFF8696B"/>
        <color rgb="FFFFEB84"/>
        <color rgb="FF63BE7B"/>
      </colorScale>
    </cfRule>
  </conditionalFormatting>
  <conditionalFormatting sqref="M17:M19">
    <cfRule type="containsErrors" priority="67" dxfId="101">
      <formula>ISERROR(M17)</formula>
    </cfRule>
    <cfRule type="colorScale" priority="66" dxfId="4">
      <colorScale>
        <cfvo type="percent" val="0"/>
        <cfvo type="percent" val="50"/>
        <cfvo type="percent" val="100"/>
        <color rgb="FFF8696B"/>
        <color rgb="FFFFEB84"/>
        <color rgb="FF63BE7B"/>
      </colorScale>
    </cfRule>
  </conditionalFormatting>
  <conditionalFormatting sqref="N17:N19">
    <cfRule type="containsErrors" priority="63" dxfId="101">
      <formula>ISERROR(N17)</formula>
    </cfRule>
    <cfRule type="colorScale" priority="62" dxfId="4">
      <colorScale>
        <cfvo type="percent" val="0"/>
        <cfvo type="percent" val="50"/>
        <cfvo type="percent" val="100"/>
        <color rgb="FFF8696B"/>
        <color rgb="FFFFEB84"/>
        <color rgb="FF63BE7B"/>
      </colorScale>
    </cfRule>
  </conditionalFormatting>
  <conditionalFormatting sqref="M15">
    <cfRule type="containsErrors" priority="51" dxfId="101">
      <formula>ISERROR(M15)</formula>
    </cfRule>
    <cfRule type="colorScale" priority="50" dxfId="4">
      <colorScale>
        <cfvo type="percent" val="0"/>
        <cfvo type="percent" val="50"/>
        <cfvo type="percent" val="100"/>
        <color rgb="FFF8696B"/>
        <color rgb="FFFFEB84"/>
        <color rgb="FF63BE7B"/>
      </colorScale>
    </cfRule>
  </conditionalFormatting>
  <conditionalFormatting sqref="N15">
    <cfRule type="containsErrors" priority="53" dxfId="101">
      <formula>ISERROR(N15)</formula>
    </cfRule>
    <cfRule type="colorScale" priority="52" dxfId="4">
      <colorScale>
        <cfvo type="percent" val="0"/>
        <cfvo type="percent" val="50"/>
        <cfvo type="percent" val="100"/>
        <color rgb="FFF8696B"/>
        <color rgb="FFFFEB84"/>
        <color rgb="FF63BE7B"/>
      </colorScale>
    </cfRule>
  </conditionalFormatting>
  <conditionalFormatting sqref="N16">
    <cfRule type="containsErrors" priority="55" dxfId="101">
      <formula>ISERROR(N16)</formula>
    </cfRule>
    <cfRule type="colorScale" priority="54" dxfId="4">
      <colorScale>
        <cfvo type="percent" val="0"/>
        <cfvo type="percent" val="50"/>
        <cfvo type="percent" val="100"/>
        <color rgb="FFF8696B"/>
        <color rgb="FFFFEB84"/>
        <color rgb="FF63BE7B"/>
      </colorScale>
    </cfRule>
  </conditionalFormatting>
  <conditionalFormatting sqref="M16">
    <cfRule type="containsErrors" priority="49" dxfId="101">
      <formula>ISERROR(M16)</formula>
    </cfRule>
    <cfRule type="colorScale" priority="48" dxfId="4">
      <colorScale>
        <cfvo type="percent" val="0"/>
        <cfvo type="percent" val="50"/>
        <cfvo type="percent" val="100"/>
        <color rgb="FFF8696B"/>
        <color rgb="FFFFEB84"/>
        <color rgb="FF63BE7B"/>
      </colorScale>
    </cfRule>
  </conditionalFormatting>
  <conditionalFormatting sqref="N17:N19">
    <cfRule type="containsErrors" priority="45" dxfId="101">
      <formula>ISERROR(N17)</formula>
    </cfRule>
    <cfRule type="colorScale" priority="44" dxfId="4">
      <colorScale>
        <cfvo type="percent" val="0"/>
        <cfvo type="percent" val="50"/>
        <cfvo type="percent" val="100"/>
        <color rgb="FFF8696B"/>
        <color rgb="FFFFEB84"/>
        <color rgb="FF63BE7B"/>
      </colorScale>
    </cfRule>
  </conditionalFormatting>
  <conditionalFormatting sqref="M17:M19">
    <cfRule type="containsErrors" priority="47" dxfId="101">
      <formula>ISERROR(M17)</formula>
    </cfRule>
    <cfRule type="colorScale" priority="46" dxfId="4">
      <colorScale>
        <cfvo type="percent" val="0"/>
        <cfvo type="percent" val="50"/>
        <cfvo type="percent" val="100"/>
        <color rgb="FFF8696B"/>
        <color rgb="FFFFEB84"/>
        <color rgb="FF63BE7B"/>
      </colorScale>
    </cfRule>
  </conditionalFormatting>
  <conditionalFormatting sqref="N25">
    <cfRule type="colorScale" priority="38" dxfId="4">
      <colorScale>
        <cfvo type="percent" val="0"/>
        <cfvo type="percent" val="50"/>
        <cfvo type="percent" val="100"/>
        <color rgb="FFF8696B"/>
        <color rgb="FFFFEB84"/>
        <color rgb="FF63BE7B"/>
      </colorScale>
    </cfRule>
  </conditionalFormatting>
  <conditionalFormatting sqref="M25">
    <cfRule type="colorScale" priority="39" dxfId="4">
      <colorScale>
        <cfvo type="percent" val="0"/>
        <cfvo type="percent" val="50"/>
        <cfvo type="percent" val="100"/>
        <color rgb="FFF8696B"/>
        <color rgb="FFFFEB84"/>
        <color rgb="FF63BE7B"/>
      </colorScale>
    </cfRule>
  </conditionalFormatting>
  <conditionalFormatting sqref="N26">
    <cfRule type="colorScale" priority="36" dxfId="4">
      <colorScale>
        <cfvo type="percent" val="0"/>
        <cfvo type="percent" val="50"/>
        <cfvo type="percent" val="100"/>
        <color rgb="FFF8696B"/>
        <color rgb="FFFFEB84"/>
        <color rgb="FF63BE7B"/>
      </colorScale>
    </cfRule>
  </conditionalFormatting>
  <conditionalFormatting sqref="M26">
    <cfRule type="colorScale" priority="37" dxfId="4">
      <colorScale>
        <cfvo type="percent" val="0"/>
        <cfvo type="percent" val="50"/>
        <cfvo type="percent" val="100"/>
        <color rgb="FFF8696B"/>
        <color rgb="FFFFEB84"/>
        <color rgb="FF63BE7B"/>
      </colorScale>
    </cfRule>
  </conditionalFormatting>
  <conditionalFormatting sqref="N27">
    <cfRule type="colorScale" priority="34" dxfId="4">
      <colorScale>
        <cfvo type="percent" val="0"/>
        <cfvo type="percent" val="50"/>
        <cfvo type="percent" val="100"/>
        <color rgb="FFF8696B"/>
        <color rgb="FFFFEB84"/>
        <color rgb="FF63BE7B"/>
      </colorScale>
    </cfRule>
  </conditionalFormatting>
  <conditionalFormatting sqref="M27">
    <cfRule type="colorScale" priority="35" dxfId="4">
      <colorScale>
        <cfvo type="percent" val="0"/>
        <cfvo type="percent" val="50"/>
        <cfvo type="percent" val="100"/>
        <color rgb="FFF8696B"/>
        <color rgb="FFFFEB84"/>
        <color rgb="FF63BE7B"/>
      </colorScale>
    </cfRule>
  </conditionalFormatting>
  <conditionalFormatting sqref="M30">
    <cfRule type="containsErrors" priority="32" dxfId="101">
      <formula>ISERROR(M30)</formula>
    </cfRule>
    <cfRule type="colorScale" priority="31" dxfId="4">
      <colorScale>
        <cfvo type="percent" val="0"/>
        <cfvo type="percent" val="50"/>
        <cfvo type="percent" val="100"/>
        <color rgb="FFF8696B"/>
        <color rgb="FFFFEB84"/>
        <color rgb="FF63BE7B"/>
      </colorScale>
    </cfRule>
  </conditionalFormatting>
  <conditionalFormatting sqref="N30">
    <cfRule type="containsErrors" priority="30" dxfId="101">
      <formula>ISERROR(N30)</formula>
    </cfRule>
    <cfRule type="colorScale" priority="29" dxfId="4">
      <colorScale>
        <cfvo type="percent" val="0"/>
        <cfvo type="percent" val="50"/>
        <cfvo type="percent" val="100"/>
        <color rgb="FFF8696B"/>
        <color rgb="FFFFEB84"/>
        <color rgb="FF63BE7B"/>
      </colorScale>
    </cfRule>
  </conditionalFormatting>
  <conditionalFormatting sqref="O15:O17">
    <cfRule type="containsErrors" priority="12" dxfId="102">
      <formula>ISERROR(O15)</formula>
    </cfRule>
  </conditionalFormatting>
  <conditionalFormatting sqref="O18:O20">
    <cfRule type="containsErrors" priority="11" dxfId="102">
      <formula>ISERROR(O18)</formula>
    </cfRule>
  </conditionalFormatting>
  <conditionalFormatting sqref="O21">
    <cfRule type="containsErrors" priority="10" dxfId="102">
      <formula>ISERROR(O21)</formula>
    </cfRule>
  </conditionalFormatting>
  <conditionalFormatting sqref="O22 O24:O26">
    <cfRule type="containsErrors" priority="9" dxfId="102">
      <formula>ISERROR(O22)</formula>
    </cfRule>
  </conditionalFormatting>
  <conditionalFormatting sqref="O27">
    <cfRule type="containsErrors" priority="8" dxfId="102">
      <formula>ISERROR(O27)</formula>
    </cfRule>
  </conditionalFormatting>
  <conditionalFormatting sqref="O28">
    <cfRule type="containsErrors" priority="7" dxfId="102">
      <formula>ISERROR(O28)</formula>
    </cfRule>
  </conditionalFormatting>
  <conditionalFormatting sqref="O29">
    <cfRule type="containsErrors" priority="6" dxfId="102">
      <formula>ISERROR(O29)</formula>
    </cfRule>
  </conditionalFormatting>
  <conditionalFormatting sqref="M31:M33">
    <cfRule type="containsErrors" priority="1273" dxfId="101">
      <formula>ISERROR(M31)</formula>
    </cfRule>
    <cfRule type="colorScale" priority="1272" dxfId="4">
      <colorScale>
        <cfvo type="percent" val="0"/>
        <cfvo type="percent" val="50"/>
        <cfvo type="percent" val="100"/>
        <color rgb="FFF8696B"/>
        <color rgb="FFFFEB84"/>
        <color rgb="FF63BE7B"/>
      </colorScale>
    </cfRule>
  </conditionalFormatting>
  <conditionalFormatting sqref="N31:N33">
    <cfRule type="containsErrors" priority="1277" dxfId="101">
      <formula>ISERROR(N31)</formula>
    </cfRule>
    <cfRule type="colorScale" priority="1276" dxfId="4">
      <colorScale>
        <cfvo type="percent" val="0"/>
        <cfvo type="percent" val="50"/>
        <cfvo type="percent" val="100"/>
        <color rgb="FFF8696B"/>
        <color rgb="FFFFEB84"/>
        <color rgb="FF63BE7B"/>
      </colorScale>
    </cfRule>
  </conditionalFormatting>
  <conditionalFormatting sqref="M20">
    <cfRule type="containsErrors" priority="1279" dxfId="101">
      <formula>ISERROR(M20)</formula>
    </cfRule>
    <cfRule type="colorScale" priority="1278" dxfId="4">
      <colorScale>
        <cfvo type="percent" val="0"/>
        <cfvo type="percent" val="50"/>
        <cfvo type="percent" val="100"/>
        <color rgb="FFF8696B"/>
        <color rgb="FFFFEB84"/>
        <color rgb="FF63BE7B"/>
      </colorScale>
    </cfRule>
  </conditionalFormatting>
  <conditionalFormatting sqref="N20">
    <cfRule type="containsErrors" priority="1281" dxfId="101">
      <formula>ISERROR(N20)</formula>
    </cfRule>
    <cfRule type="colorScale" priority="1280" dxfId="4">
      <colorScale>
        <cfvo type="percent" val="0"/>
        <cfvo type="percent" val="50"/>
        <cfvo type="percent" val="100"/>
        <color rgb="FFF8696B"/>
        <color rgb="FFFFEB84"/>
        <color rgb="FF63BE7B"/>
      </colorScale>
    </cfRule>
  </conditionalFormatting>
  <conditionalFormatting sqref="O31">
    <cfRule type="containsErrors" priority="4" dxfId="102">
      <formula>ISERROR(O31)</formula>
    </cfRule>
  </conditionalFormatting>
  <conditionalFormatting sqref="K29">
    <cfRule type="containsErrors" priority="3" dxfId="102">
      <formula>ISERROR(K29)</formula>
    </cfRule>
  </conditionalFormatting>
  <conditionalFormatting sqref="K28">
    <cfRule type="containsErrors" priority="2" dxfId="102">
      <formula>ISERROR(K28)</formula>
    </cfRule>
  </conditionalFormatting>
  <conditionalFormatting sqref="O23">
    <cfRule type="containsErrors" priority="1" dxfId="102">
      <formula>ISERROR(O23)</formula>
    </cfRule>
  </conditionalFormatting>
  <printOptions/>
  <pageMargins left="0.4330708661417323" right="0.2362204724409449" top="0.7480314960629921" bottom="0.7480314960629921" header="0.31496062992125984" footer="0.31496062992125984"/>
  <pageSetup fitToHeight="0" fitToWidth="1" horizontalDpi="600" verticalDpi="600" orientation="landscape" scale="37" r:id="rId4"/>
  <ignoredErrors>
    <ignoredError sqref="O25:O30 O15:O22" unlockedFormula="1"/>
  </ignoredErrors>
  <drawing r:id="rId3"/>
  <legacyDrawing r:id="rId2"/>
</worksheet>
</file>

<file path=xl/worksheets/sheet4.xml><?xml version="1.0" encoding="utf-8"?>
<worksheet xmlns="http://schemas.openxmlformats.org/spreadsheetml/2006/main" xmlns:r="http://schemas.openxmlformats.org/officeDocument/2006/relationships">
  <dimension ref="D8:G35"/>
  <sheetViews>
    <sheetView zoomScalePageLayoutView="0" workbookViewId="0" topLeftCell="A1">
      <selection activeCell="H11" sqref="H11"/>
    </sheetView>
  </sheetViews>
  <sheetFormatPr defaultColWidth="11.421875" defaultRowHeight="15"/>
  <cols>
    <col min="7" max="7" width="15.7109375" style="0" customWidth="1"/>
    <col min="8" max="8" width="11.421875" style="0" customWidth="1"/>
  </cols>
  <sheetData>
    <row r="8" ht="15">
      <c r="G8" s="94"/>
    </row>
    <row r="9" ht="15">
      <c r="G9" s="94"/>
    </row>
    <row r="35" ht="15">
      <c r="D35" s="4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OPS</dc:creator>
  <cp:keywords/>
  <dc:description/>
  <cp:lastModifiedBy>Manuel Eusebio Aleman Arcos</cp:lastModifiedBy>
  <cp:lastPrinted>2023-07-10T20:05:11Z</cp:lastPrinted>
  <dcterms:created xsi:type="dcterms:W3CDTF">2013-03-06T19:46:12Z</dcterms:created>
  <dcterms:modified xsi:type="dcterms:W3CDTF">2024-02-01T01:47:52Z</dcterms:modified>
  <cp:category/>
  <cp:version/>
  <cp:contentType/>
  <cp:contentStatus/>
</cp:coreProperties>
</file>